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SCAMBIO\Finanziaria\Ufficio Programmazione e Bilancio\BILANCI\PREVISIONE\Prev2016_restore01042016\Ultimi Documenti_xls\"/>
    </mc:Choice>
  </mc:AlternateContent>
  <bookViews>
    <workbookView xWindow="0" yWindow="0" windowWidth="25200" windowHeight="11715" firstSheet="1" activeTab="5"/>
  </bookViews>
  <sheets>
    <sheet name="ECONOMICO 2016" sheetId="1" r:id="rId1"/>
    <sheet name="ECONOMICO 2016-2018" sheetId="2" r:id="rId2"/>
    <sheet name="INVESTIMENTI 2016" sheetId="3" r:id="rId3"/>
    <sheet name="INVESTIMENTI 2016-2018" sheetId="4" r:id="rId4"/>
    <sheet name="COFI PREV 2016" sheetId="5" r:id="rId5"/>
    <sheet name="SCHEMA MISS_PROGR 2016" sheetId="6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4">'COFI PREV 2016'!$A$1:$D$16</definedName>
    <definedName name="_xlnm.Print_Area" localSheetId="0">'ECONOMICO 2016'!$A$5:$E$79</definedName>
    <definedName name="_xlnm.Print_Area" localSheetId="1">'ECONOMICO 2016-2018'!$A$1:$K$78</definedName>
    <definedName name="Attaccapanni" localSheetId="4">[3]UNIUD!#REF!</definedName>
    <definedName name="Attaccapanni" localSheetId="5">[3]UNIUD!#REF!</definedName>
    <definedName name="Attaccapanni">[3]UNIUD!#REF!</definedName>
    <definedName name="CellaIniziale" localSheetId="4">#REF!</definedName>
    <definedName name="CellaIniziale" localSheetId="5">#REF!</definedName>
    <definedName name="CellaIniziale">#REF!</definedName>
    <definedName name="ciao" localSheetId="4">#REF!</definedName>
    <definedName name="ciao" localSheetId="5">#REF!</definedName>
    <definedName name="ciao">#REF!</definedName>
    <definedName name="_xlnm.Database" localSheetId="4">#REF!</definedName>
    <definedName name="_xlnm.Database" localSheetId="5">#REF!</definedName>
    <definedName name="_xlnm.Database">#REF!</definedName>
    <definedName name="doc" localSheetId="4">#REF!</definedName>
    <definedName name="doc" localSheetId="5">#REF!</definedName>
    <definedName name="doc">#REF!</definedName>
    <definedName name="Entrateù" localSheetId="4">#REF!</definedName>
    <definedName name="Entrateù" localSheetId="5">#REF!</definedName>
    <definedName name="Entrateù">#REF!</definedName>
    <definedName name="finale" localSheetId="4">#REF!</definedName>
    <definedName name="finale" localSheetId="5">#REF!</definedName>
    <definedName name="finale">#REF!</definedName>
    <definedName name="ListaSorgenti" localSheetId="4">#REF!</definedName>
    <definedName name="ListaSorgenti" localSheetId="5">#REF!</definedName>
    <definedName name="ListaSorgenti">#REF!</definedName>
    <definedName name="MappaturaCEnt" localSheetId="4">#REF!</definedName>
    <definedName name="MappaturaCEnt" localSheetId="5">#REF!</definedName>
    <definedName name="MappaturaCEnt">#REF!</definedName>
    <definedName name="MappaturaCUsc" localSheetId="4">#REF!</definedName>
    <definedName name="MappaturaCUsc" localSheetId="5">#REF!</definedName>
    <definedName name="MappaturaCUsc">#REF!</definedName>
    <definedName name="NomeDB" localSheetId="4">#REF!</definedName>
    <definedName name="NomeDB" localSheetId="5">#REF!</definedName>
    <definedName name="NomeDB">#REF!</definedName>
    <definedName name="nuovo" localSheetId="4">#REF!</definedName>
    <definedName name="nuovo" localSheetId="5">#REF!</definedName>
    <definedName name="nuovo">#REF!</definedName>
    <definedName name="Password" localSheetId="4">#REF!</definedName>
    <definedName name="Password" localSheetId="5">#REF!</definedName>
    <definedName name="Password">#REF!</definedName>
    <definedName name="_xlnm.Print_Titles" localSheetId="0">'ECONOMICO 2016'!$1:$6</definedName>
    <definedName name="_xlnm.Print_Titles" localSheetId="1">'ECONOMICO 2016-2018'!$1:$5</definedName>
    <definedName name="trienn" localSheetId="4">#REF!</definedName>
    <definedName name="trienn" localSheetId="5">#REF!</definedName>
    <definedName name="trienn">#REF!</definedName>
    <definedName name="User" localSheetId="4">#REF!</definedName>
    <definedName name="User" localSheetId="5">#REF!</definedName>
    <definedName name="User">#REF!</definedName>
    <definedName name="xxx" localSheetId="4">#REF!</definedName>
    <definedName name="xxx" localSheetId="5">#REF!</definedName>
    <definedName name="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6" l="1"/>
  <c r="G8" i="6"/>
  <c r="G10" i="6"/>
  <c r="H10" i="6" s="1"/>
  <c r="G11" i="6"/>
  <c r="H11" i="6" s="1"/>
  <c r="G12" i="6"/>
  <c r="H12" i="6" s="1"/>
  <c r="G14" i="6"/>
  <c r="G15" i="6"/>
  <c r="G17" i="6"/>
  <c r="H9" i="6" s="1"/>
  <c r="H15" i="6" l="1"/>
  <c r="H14" i="6"/>
  <c r="H13" i="6"/>
  <c r="H8" i="6"/>
  <c r="H7" i="6"/>
  <c r="H16" i="6"/>
  <c r="B11" i="5" l="1"/>
  <c r="B10" i="5"/>
  <c r="D12" i="5"/>
  <c r="D10" i="5"/>
  <c r="D11" i="5"/>
  <c r="D16" i="5" l="1"/>
  <c r="B16" i="5"/>
  <c r="D22" i="3"/>
  <c r="B21" i="3"/>
  <c r="E21" i="3" s="1"/>
  <c r="C21" i="3" s="1"/>
  <c r="E20" i="3"/>
  <c r="B20" i="3"/>
  <c r="C20" i="3" s="1"/>
  <c r="B19" i="3"/>
  <c r="E19" i="3" s="1"/>
  <c r="C19" i="3" s="1"/>
  <c r="E18" i="3"/>
  <c r="C18" i="3" s="1"/>
  <c r="B17" i="3"/>
  <c r="B16" i="3"/>
  <c r="E16" i="3" s="1"/>
  <c r="C16" i="3" s="1"/>
  <c r="B15" i="3"/>
  <c r="D13" i="3"/>
  <c r="D24" i="3" s="1"/>
  <c r="C13" i="3"/>
  <c r="B13" i="3"/>
  <c r="E12" i="3"/>
  <c r="E11" i="3"/>
  <c r="E10" i="3"/>
  <c r="E9" i="3"/>
  <c r="B9" i="3"/>
  <c r="E8" i="3"/>
  <c r="E13" i="3" s="1"/>
  <c r="K52" i="2"/>
  <c r="I52" i="2"/>
  <c r="H52" i="2"/>
  <c r="F52" i="2"/>
  <c r="E52" i="2"/>
  <c r="C52" i="2"/>
  <c r="K35" i="2"/>
  <c r="I35" i="2"/>
  <c r="H35" i="2"/>
  <c r="F35" i="2"/>
  <c r="E35" i="2"/>
  <c r="C35" i="2"/>
  <c r="K34" i="2"/>
  <c r="I34" i="2"/>
  <c r="H34" i="2"/>
  <c r="F34" i="2"/>
  <c r="E34" i="2"/>
  <c r="C34" i="2"/>
  <c r="E53" i="1"/>
  <c r="C53" i="1"/>
  <c r="E36" i="1"/>
  <c r="C36" i="1"/>
  <c r="E35" i="1"/>
  <c r="C35" i="1"/>
  <c r="E15" i="3" l="1"/>
  <c r="E22" i="3" s="1"/>
  <c r="E24" i="3" s="1"/>
  <c r="E17" i="3"/>
  <c r="C17" i="3" s="1"/>
  <c r="B22" i="3"/>
  <c r="B24" i="3" s="1"/>
  <c r="C15" i="3" l="1"/>
  <c r="C22" i="3" s="1"/>
  <c r="C24" i="3" s="1"/>
</calcChain>
</file>

<file path=xl/comments1.xml><?xml version="1.0" encoding="utf-8"?>
<comments xmlns="http://schemas.openxmlformats.org/spreadsheetml/2006/main">
  <authors>
    <author>Marcella Pironio</author>
    <author>Marcella.Panegai</author>
  </authors>
  <commentList>
    <comment ref="C29" authorId="0" shapeId="0">
      <text>
        <r>
          <rPr>
            <b/>
            <sz val="9"/>
            <color indexed="81"/>
            <rFont val="Tahoma"/>
            <family val="2"/>
          </rPr>
          <t>Marcella Pironio:</t>
        </r>
        <r>
          <rPr>
            <sz val="9"/>
            <color indexed="81"/>
            <rFont val="Tahoma"/>
            <family val="2"/>
          </rPr>
          <t xml:space="preserve">
comprende budget missioni docenti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Marcella.Panegai:</t>
        </r>
        <r>
          <rPr>
            <sz val="9"/>
            <color indexed="81"/>
            <rFont val="Tahoma"/>
            <family val="2"/>
          </rPr>
          <t xml:space="preserve">
rispetto al 2015:
+200.000 cococo
+175.000 di benefit
+106.000 utilizzo PO.
+86.000 adeguamenti stipendiali
+30.000 PEO
</t>
        </r>
      </text>
    </comment>
  </commentList>
</comments>
</file>

<file path=xl/comments2.xml><?xml version="1.0" encoding="utf-8"?>
<comments xmlns="http://schemas.openxmlformats.org/spreadsheetml/2006/main">
  <authors>
    <author>Marcella Pironio</author>
    <author>Marcella.Panegai</author>
  </authors>
  <commentList>
    <comment ref="C28" authorId="0" shapeId="0">
      <text>
        <r>
          <rPr>
            <b/>
            <sz val="9"/>
            <color indexed="81"/>
            <rFont val="Tahoma"/>
            <family val="2"/>
          </rPr>
          <t>Marcella Pironio:</t>
        </r>
        <r>
          <rPr>
            <sz val="9"/>
            <color indexed="81"/>
            <rFont val="Tahoma"/>
            <family val="2"/>
          </rPr>
          <t xml:space="preserve">
comprende budget missioni docenti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Marcella.Panegai:</t>
        </r>
        <r>
          <rPr>
            <sz val="9"/>
            <color indexed="81"/>
            <rFont val="Tahoma"/>
            <family val="2"/>
          </rPr>
          <t xml:space="preserve">
rispetto al 2015:
+200.000 cococo
+175.000 di benefit
+106.000 utilizzo PO.
+86.000 adeguamenti stipendiali
+30.000 PEO
</t>
        </r>
      </text>
    </comment>
  </commentList>
</comments>
</file>

<file path=xl/sharedStrings.xml><?xml version="1.0" encoding="utf-8"?>
<sst xmlns="http://schemas.openxmlformats.org/spreadsheetml/2006/main" count="433" uniqueCount="206">
  <si>
    <t>BUDGET ECONOMICO 2016</t>
  </si>
  <si>
    <t>BUDGET 2016</t>
  </si>
  <si>
    <t>CONTO ECONOMICO SENZA PROGETTI</t>
  </si>
  <si>
    <t>PROGETTI DI RICERCA E DIDATTICA</t>
  </si>
  <si>
    <t>TOTALE</t>
  </si>
  <si>
    <t>A</t>
  </si>
  <si>
    <t>PROVENTI OPERATIVI</t>
  </si>
  <si>
    <t>I</t>
  </si>
  <si>
    <t>PROVENTI PROPRI</t>
  </si>
  <si>
    <t>1)</t>
  </si>
  <si>
    <t>Proventi per la didattica</t>
  </si>
  <si>
    <t>2)</t>
  </si>
  <si>
    <t>Ricerche commissionate e trasferimento tecnologico</t>
  </si>
  <si>
    <t>3)</t>
  </si>
  <si>
    <t>Ricerche con finanziamenti competitivi</t>
  </si>
  <si>
    <t>II</t>
  </si>
  <si>
    <t>CONTRIBUTI</t>
  </si>
  <si>
    <t>Contributi Miur e altre Amministrazioni centrali</t>
  </si>
  <si>
    <t>Contributi Regioni e Province autonome</t>
  </si>
  <si>
    <t>Contributi altre Amministrazioni locali</t>
  </si>
  <si>
    <t>4)</t>
  </si>
  <si>
    <t>Contributi Unione Europea e altri Organismi Internazionali</t>
  </si>
  <si>
    <t>5)</t>
  </si>
  <si>
    <t>Contributi da Università</t>
  </si>
  <si>
    <t>6)</t>
  </si>
  <si>
    <t>Contributi da altri (pubblici)</t>
  </si>
  <si>
    <t>7)</t>
  </si>
  <si>
    <t>Contributi da altri (privati)</t>
  </si>
  <si>
    <t>III</t>
  </si>
  <si>
    <t>PROVENTI PER ATTIVITA' ASSISTENZIALE E S.S.N.</t>
  </si>
  <si>
    <t>IV</t>
  </si>
  <si>
    <t>PROVENTI PER GESTIONE DIRETTA INTERVENTI DIRITTO ALLO STUDIO</t>
  </si>
  <si>
    <t>V</t>
  </si>
  <si>
    <t>ALTRI PROVENTI E RICAVI DIVERSI</t>
  </si>
  <si>
    <t>VI</t>
  </si>
  <si>
    <t>VARIAZIONE RIMANENZE</t>
  </si>
  <si>
    <t>VII</t>
  </si>
  <si>
    <t>INCREMENTI DI IMMOBILIZZAZIONI PER LAVORI INTERNI</t>
  </si>
  <si>
    <t>TOTALE PROVENTI (A)</t>
  </si>
  <si>
    <t>B</t>
  </si>
  <si>
    <t>COSTI OPERATIVI</t>
  </si>
  <si>
    <t>VIII</t>
  </si>
  <si>
    <t>COSTI DEL PERSONALE</t>
  </si>
  <si>
    <t>Costi del personale dedicato alla ricerca e alla didattica</t>
  </si>
  <si>
    <t>a)</t>
  </si>
  <si>
    <t>docenti/ricercatori</t>
  </si>
  <si>
    <t>b)</t>
  </si>
  <si>
    <t>collaborazioni scientifiche (collaboratori, assegnisti, ecc)</t>
  </si>
  <si>
    <t>c)</t>
  </si>
  <si>
    <t>docenti a contratto</t>
  </si>
  <si>
    <t>d)</t>
  </si>
  <si>
    <t>esperti linguistici</t>
  </si>
  <si>
    <t>e)</t>
  </si>
  <si>
    <t>altro personale dedicato alla didattica e alla ricerca</t>
  </si>
  <si>
    <t>Costi del personale dirigente e tecnico-amministrativo</t>
  </si>
  <si>
    <t>IX</t>
  </si>
  <si>
    <t>IX. COSTI DELLA GESTIONE CORRENTE</t>
  </si>
  <si>
    <t>Costi per sostegno agli studenti</t>
  </si>
  <si>
    <t>Costi per il diritto allo studio</t>
  </si>
  <si>
    <t>Costi per la ricerca e l’attività editoriale</t>
  </si>
  <si>
    <t>Trasferimenti a partner di progetti coordinati</t>
  </si>
  <si>
    <t>Acquisto materiale consumo per laboratori</t>
  </si>
  <si>
    <t>Variazione rimanenze di materiale di consumo per laboratori</t>
  </si>
  <si>
    <t>Acquisto di libri, periodici e materiale bibliografico</t>
  </si>
  <si>
    <t>8)</t>
  </si>
  <si>
    <t>Acquisto di servizi e collaborazioni tecnico gestionali</t>
  </si>
  <si>
    <t>9)</t>
  </si>
  <si>
    <t>Acquisto altri materiali</t>
  </si>
  <si>
    <t>10)</t>
  </si>
  <si>
    <t>Variazione delle rimanenze di materiali</t>
  </si>
  <si>
    <t>11)</t>
  </si>
  <si>
    <t>Costi per godimento beni di terzi</t>
  </si>
  <si>
    <t>12)</t>
  </si>
  <si>
    <t xml:space="preserve">Altri costi </t>
  </si>
  <si>
    <t>X</t>
  </si>
  <si>
    <t>AMMORTAMENTI E SVALUTAZIONI</t>
  </si>
  <si>
    <t>Ammortamenti immobilizzazioni immateriali</t>
  </si>
  <si>
    <t>Ammortamenti immobilizzazioni materiali</t>
  </si>
  <si>
    <t>Svalutazioni immobilizzazioni</t>
  </si>
  <si>
    <t>Svalutazioni dei crediti compresi nell’attivo circolante e nelle disponibilità liquide</t>
  </si>
  <si>
    <t>XI</t>
  </si>
  <si>
    <t>ACCANTONAMENTI PER RISCHI E ONERI</t>
  </si>
  <si>
    <t>XII</t>
  </si>
  <si>
    <t>ONERI DIVERSI DI GESTIONE</t>
  </si>
  <si>
    <t>TOTALE COSTI (B)</t>
  </si>
  <si>
    <t>DIFFERENZA TRA PROVENTI E COSTI OPERATIVI (A - B)</t>
  </si>
  <si>
    <t>C</t>
  </si>
  <si>
    <t>PROVENTI ED ONERI FINANZIARI</t>
  </si>
  <si>
    <t>Proventi finanziari</t>
  </si>
  <si>
    <t>Interessi ed altri oneri finanziari</t>
  </si>
  <si>
    <t>Interessi passivi su mutui</t>
  </si>
  <si>
    <t>Contributo Regione a copertura interessi</t>
  </si>
  <si>
    <t>Altri oneri finanziari</t>
  </si>
  <si>
    <t>Utili e Perdite su cambi</t>
  </si>
  <si>
    <t>D</t>
  </si>
  <si>
    <t>RETTIFICHE DI VALORE DI ATTIVITÀ FINANZIARIE</t>
  </si>
  <si>
    <t>Rivalutazioni</t>
  </si>
  <si>
    <t>Svalutazioni</t>
  </si>
  <si>
    <t>E</t>
  </si>
  <si>
    <t>PROVENTI ED ONERI STRAORDINARI</t>
  </si>
  <si>
    <t>Proventi</t>
  </si>
  <si>
    <t>Oneri</t>
  </si>
  <si>
    <t>RISULTATO PRIMA DELLE IMPOSTE</t>
  </si>
  <si>
    <t>F</t>
  </si>
  <si>
    <r>
      <t xml:space="preserve">IMPOSTE SUL REDDITO DELL'ESERCIZIO </t>
    </r>
    <r>
      <rPr>
        <b/>
        <sz val="8"/>
        <color indexed="9"/>
        <rFont val="Tahoma"/>
        <family val="2"/>
      </rPr>
      <t>CORRENTI, DIFFERITE, ANTICIPATE</t>
    </r>
  </si>
  <si>
    <t>RISULTATO DI ESERCIZIO</t>
  </si>
  <si>
    <t>UTILIZZO RISERVE DI PATRIMONIO NETTO DERIVANTI DALLA CONTABILITA' ECONOMICO-PATRIMONIALE</t>
  </si>
  <si>
    <t>RISULTATO FINALE</t>
  </si>
  <si>
    <t>Effetto progetti di ricerca</t>
  </si>
  <si>
    <t>PRECONSUNTIVO PROGETTI</t>
  </si>
  <si>
    <t>Ricavi (da risconti passivi)</t>
  </si>
  <si>
    <t>Costi</t>
  </si>
  <si>
    <t xml:space="preserve">Utilizzo fondi di riserva </t>
  </si>
  <si>
    <t>Saldo</t>
  </si>
  <si>
    <t>Riserve vincolate di PN - progetti di ricerca (al lordo eventuali incrementi)  31/12/14</t>
  </si>
  <si>
    <t>Riserve 31.12.2015</t>
  </si>
  <si>
    <t>BUDGET ECONOMICO 2016-2018</t>
  </si>
  <si>
    <t>BUDGET 2017</t>
  </si>
  <si>
    <t>BUDGET 2018</t>
  </si>
  <si>
    <t>(fond. CRUP, lauree sanitarie, funz.dip+CUSA, PAS e TFA, quota ateneo per scuole spec. Mediche)</t>
  </si>
  <si>
    <t>QUI CI SONO A BGT GLI UTILIZZI DI RISERVA VINCOLATA</t>
  </si>
  <si>
    <t xml:space="preserve">BUDGET INVESTIMENTI 2016 </t>
  </si>
  <si>
    <t>A) INVESTIMENTI/IMPIEGHI</t>
  </si>
  <si>
    <t>B) FONTI DI FINANZIAMENTO</t>
  </si>
  <si>
    <t>Voci</t>
  </si>
  <si>
    <t>Importo Investimento</t>
  </si>
  <si>
    <t>I) CONTRIBUTI DA TERZI FINALIZZATI (IN CONTO CAPITALE E/O CONTO IMPIANTI)</t>
  </si>
  <si>
    <t>II) RISORSE DA INDEBITAMENTO</t>
  </si>
  <si>
    <t>III) RISORSE PROPRIE</t>
  </si>
  <si>
    <t>Importo</t>
  </si>
  <si>
    <t>I) IMMOBILIZZAZIONI IMMATERIALI</t>
  </si>
  <si>
    <t>1) Costi di impianto, di ampliamento e di sviluppo</t>
  </si>
  <si>
    <t>2) Diritti di brevetto e diritti di utilizzazione delle opere di ingegno</t>
  </si>
  <si>
    <t>3) Concessioni, licenze, marchi, e diritti simili</t>
  </si>
  <si>
    <t>4) Immobilizzazioni in corso e acconti</t>
  </si>
  <si>
    <t>5) Altre immobilizzazioni immateriali</t>
  </si>
  <si>
    <t>TOTALE  IMMOBILIZZAZIONI IMMATERIALI</t>
  </si>
  <si>
    <t>II) IMMOBILIZZAZIONI MATERIALI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</si>
  <si>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</si>
  <si>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</si>
  <si>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</si>
  <si>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</si>
  <si>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</si>
  <si>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</si>
  <si>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</si>
  <si>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TOTALE  IMMOBILIZZAZIONI MATERIALI</t>
  </si>
  <si>
    <t>III) IMMOBILIZZAZIONI FINANZIARIE</t>
  </si>
  <si>
    <t>TOTALE GENERALE</t>
  </si>
  <si>
    <t>BUDGET INVESTIMENTI 2016 - 2018</t>
  </si>
  <si>
    <t>A)
INVESTIMENTI/  IMPIEGHI</t>
  </si>
  <si>
    <t>B) 
FONTI DI FINANZIAMENTO</t>
  </si>
  <si>
    <t>TOTALE USCITE</t>
  </si>
  <si>
    <t>TOTALE ENTRATE</t>
  </si>
  <si>
    <t xml:space="preserve">Partite di giro e spese per conto terzi </t>
  </si>
  <si>
    <t xml:space="preserve">Partite di giro </t>
  </si>
  <si>
    <t xml:space="preserve">Rimborso di prestiti e chiusura anticipazioni di istituto cassiere </t>
  </si>
  <si>
    <t xml:space="preserve">Anticipazioni di istituto cassiere </t>
  </si>
  <si>
    <t xml:space="preserve">Spese incremento attività finanziarie </t>
  </si>
  <si>
    <t xml:space="preserve">Accensioni di prestiti </t>
  </si>
  <si>
    <t xml:space="preserve">Versamenti al bilancio dello Stato </t>
  </si>
  <si>
    <t xml:space="preserve">Entrate riduzione attività finanziarie </t>
  </si>
  <si>
    <t xml:space="preserve">Uscite in conto capitale </t>
  </si>
  <si>
    <t xml:space="preserve">Entrate in conto capitale </t>
  </si>
  <si>
    <t xml:space="preserve">Uscite correnti </t>
  </si>
  <si>
    <t xml:space="preserve">Entrate correnti </t>
  </si>
  <si>
    <t>Disavanzo</t>
  </si>
  <si>
    <t>Avanzo</t>
  </si>
  <si>
    <t>USCITE</t>
  </si>
  <si>
    <t>ENTRATE</t>
  </si>
  <si>
    <t>Bilancio preventivo unico d'ateneo non autorizzatorio in contabilità finanziaria</t>
  </si>
  <si>
    <t>Istruzione non altrove classificato</t>
  </si>
  <si>
    <t>09.8</t>
  </si>
  <si>
    <t>Fondi da assegnare</t>
  </si>
  <si>
    <t>Fondi da ripartire</t>
  </si>
  <si>
    <t>Servizi e affari generali per le amministrazioni</t>
  </si>
  <si>
    <t>Indirizzo Politico</t>
  </si>
  <si>
    <t>Servizi generali</t>
  </si>
  <si>
    <t>Servizi di sanità pubblica</t>
  </si>
  <si>
    <t>07.4</t>
  </si>
  <si>
    <t>Assistenza in materia veterinaria</t>
  </si>
  <si>
    <t>Servizi ospedalieri</t>
  </si>
  <si>
    <t>07.3</t>
  </si>
  <si>
    <t>Assistenza in materia sanitaria</t>
  </si>
  <si>
    <t>Tutela della salute</t>
  </si>
  <si>
    <t>Servizi ausiliari dell'istruzione</t>
  </si>
  <si>
    <t>09.6</t>
  </si>
  <si>
    <t>Diritto allo studio nell'istruzione università</t>
  </si>
  <si>
    <t>Istruzione superiore</t>
  </si>
  <si>
    <t>09.4</t>
  </si>
  <si>
    <t>Sistema universitario e formazione post-universitaria</t>
  </si>
  <si>
    <t>Istruzione universitaria</t>
  </si>
  <si>
    <t>R&amp;S per la sanità</t>
  </si>
  <si>
    <t>07.5</t>
  </si>
  <si>
    <t>R&amp;S per gli affari economici</t>
  </si>
  <si>
    <t>04.8</t>
  </si>
  <si>
    <t>Ricerca scientifica e tecnologica applicata</t>
  </si>
  <si>
    <t>Ricerca di base</t>
  </si>
  <si>
    <t>01.4</t>
  </si>
  <si>
    <t>Ricerca scientifica e tecnologica di base</t>
  </si>
  <si>
    <t>Ricerca e innovazione</t>
  </si>
  <si>
    <t>BILANCIO D'ESERCIZIO 2016</t>
  </si>
  <si>
    <t>DEFINIZIONE COFOG (II LIVELLO)</t>
  </si>
  <si>
    <t>CLASSIFICAZIONE COFOG (II LIVELLO)</t>
  </si>
  <si>
    <t>PROGRAMMI</t>
  </si>
  <si>
    <t>MISSIONI</t>
  </si>
  <si>
    <t>CLASSIFICAZIONE DELLE SPESE PER MISSIONI E PROGRAMMI - BUDGET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</si>
</sst>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\ #,##0;\(#,##0\)"/>
    <numFmt numFmtId="167" formatCode="_(&quot;$&quot;* #,##0.00_);_(&quot;$&quot;* \(#,##0.00\);_(&quot;$&quot;* &quot;-&quot;??_);_(@_)"/>
    <numFmt numFmtId="168" formatCode="_-* #,##0_-;\-* #,##0_-;_-* &quot;-&quot;??_-;_-@_-"/>
  </numFmts>
  <fonts count="43" x14ac:knownFonts="1">
    <font>
      <sz val="10"/>
      <name val="Arial"/>
      <family val="2"/>
    </font>
    <font>
      <sz val="11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8"/>
      <color theme="9" tint="-0.249977111117893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sz val="8"/>
      <color theme="1"/>
      <name val="Tahoma"/>
      <family val="2"/>
    </font>
    <font>
      <b/>
      <sz val="8"/>
      <color rgb="FF000000"/>
      <name val="Tahoma"/>
      <family val="2"/>
    </font>
    <font>
      <i/>
      <sz val="8"/>
      <color theme="1"/>
      <name val="Tahoma"/>
      <family val="2"/>
    </font>
    <font>
      <b/>
      <sz val="8"/>
      <color indexed="9"/>
      <name val="Tahoma"/>
      <family val="2"/>
    </font>
    <font>
      <sz val="8"/>
      <color theme="0"/>
      <name val="Tahoma"/>
      <family val="2"/>
    </font>
    <font>
      <b/>
      <u/>
      <sz val="10"/>
      <color theme="8" tint="-0.249977111117893"/>
      <name val="Tahoma"/>
      <family val="2"/>
    </font>
    <font>
      <sz val="9"/>
      <color rgb="FF0070C0"/>
      <name val="Tahoma"/>
      <family val="2"/>
    </font>
    <font>
      <b/>
      <sz val="9"/>
      <color theme="8" tint="-0.249977111117893"/>
      <name val="Tahoma"/>
      <family val="2"/>
    </font>
    <font>
      <sz val="10"/>
      <color rgb="FFFF0000"/>
      <name val="Tahoma"/>
      <family val="2"/>
    </font>
    <font>
      <b/>
      <u/>
      <sz val="9"/>
      <color theme="8" tint="-0.249977111117893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theme="9" tint="-0.249977111117893"/>
      <name val="Tahoma"/>
      <family val="2"/>
    </font>
    <font>
      <sz val="10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9" tint="-0.249977111117893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b/>
      <sz val="16"/>
      <color rgb="FF00B05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41" fontId="4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6" fillId="0" borderId="4" xfId="0" applyFont="1" applyBorder="1" applyAlignment="1"/>
    <xf numFmtId="0" fontId="6" fillId="0" borderId="1" xfId="0" applyFont="1" applyBorder="1" applyAlignment="1"/>
    <xf numFmtId="0" fontId="8" fillId="2" borderId="1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vertical="center"/>
    </xf>
    <xf numFmtId="41" fontId="9" fillId="3" borderId="4" xfId="0" applyNumberFormat="1" applyFont="1" applyFill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165" fontId="8" fillId="0" borderId="4" xfId="2" applyNumberFormat="1" applyFont="1" applyBorder="1" applyAlignment="1">
      <alignment horizontal="right" vertical="center"/>
    </xf>
    <xf numFmtId="165" fontId="8" fillId="0" borderId="4" xfId="4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165" fontId="10" fillId="0" borderId="4" xfId="2" applyNumberFormat="1" applyFont="1" applyFill="1" applyBorder="1" applyAlignment="1">
      <alignment horizontal="right" vertical="center"/>
    </xf>
    <xf numFmtId="165" fontId="10" fillId="0" borderId="4" xfId="4" applyNumberFormat="1" applyFont="1" applyFill="1" applyBorder="1" applyAlignment="1">
      <alignment horizontal="right" vertical="center"/>
    </xf>
    <xf numFmtId="166" fontId="6" fillId="0" borderId="0" xfId="0" applyNumberFormat="1" applyFont="1"/>
    <xf numFmtId="165" fontId="8" fillId="0" borderId="4" xfId="2" applyNumberFormat="1" applyFont="1" applyFill="1" applyBorder="1" applyAlignment="1">
      <alignment horizontal="right" vertical="center"/>
    </xf>
    <xf numFmtId="165" fontId="8" fillId="0" borderId="4" xfId="4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vertical="center"/>
    </xf>
    <xf numFmtId="165" fontId="8" fillId="2" borderId="4" xfId="2" applyNumberFormat="1" applyFont="1" applyFill="1" applyBorder="1" applyAlignment="1">
      <alignment horizontal="right" vertical="center"/>
    </xf>
    <xf numFmtId="165" fontId="8" fillId="2" borderId="4" xfId="4" applyNumberFormat="1" applyFont="1" applyFill="1" applyBorder="1" applyAlignment="1">
      <alignment horizontal="right" vertical="center"/>
    </xf>
    <xf numFmtId="165" fontId="9" fillId="3" borderId="4" xfId="2" applyNumberFormat="1" applyFont="1" applyFill="1" applyBorder="1" applyAlignment="1">
      <alignment horizontal="right" vertical="center"/>
    </xf>
    <xf numFmtId="165" fontId="9" fillId="3" borderId="4" xfId="4" applyNumberFormat="1" applyFont="1" applyFill="1" applyBorder="1" applyAlignment="1">
      <alignment horizontal="right" vertical="center"/>
    </xf>
    <xf numFmtId="0" fontId="10" fillId="0" borderId="4" xfId="0" applyFont="1" applyBorder="1"/>
    <xf numFmtId="167" fontId="6" fillId="0" borderId="0" xfId="1" applyFont="1"/>
    <xf numFmtId="3" fontId="10" fillId="0" borderId="4" xfId="0" applyNumberFormat="1" applyFont="1" applyBorder="1" applyAlignment="1">
      <alignment horizontal="right" vertical="center"/>
    </xf>
    <xf numFmtId="165" fontId="6" fillId="0" borderId="4" xfId="2" applyNumberFormat="1" applyFont="1" applyBorder="1"/>
    <xf numFmtId="165" fontId="6" fillId="0" borderId="0" xfId="4" applyNumberFormat="1" applyFont="1"/>
    <xf numFmtId="3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/>
    <xf numFmtId="0" fontId="6" fillId="0" borderId="0" xfId="0" applyFont="1" applyFill="1"/>
    <xf numFmtId="3" fontId="8" fillId="0" borderId="4" xfId="0" applyNumberFormat="1" applyFont="1" applyFill="1" applyBorder="1" applyAlignment="1">
      <alignment vertical="center"/>
    </xf>
    <xf numFmtId="165" fontId="11" fillId="0" borderId="4" xfId="2" applyNumberFormat="1" applyFont="1" applyFill="1" applyBorder="1" applyAlignment="1">
      <alignment horizontal="right" vertical="center"/>
    </xf>
    <xf numFmtId="165" fontId="11" fillId="0" borderId="4" xfId="4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wrapText="1"/>
    </xf>
    <xf numFmtId="3" fontId="8" fillId="0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165" fontId="11" fillId="0" borderId="4" xfId="2" applyNumberFormat="1" applyFont="1" applyBorder="1" applyAlignment="1">
      <alignment horizontal="right" vertical="center"/>
    </xf>
    <xf numFmtId="165" fontId="11" fillId="0" borderId="4" xfId="4" applyNumberFormat="1" applyFont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vertical="center"/>
    </xf>
    <xf numFmtId="165" fontId="8" fillId="4" borderId="4" xfId="2" applyNumberFormat="1" applyFont="1" applyFill="1" applyBorder="1" applyAlignment="1">
      <alignment horizontal="right" vertical="center"/>
    </xf>
    <xf numFmtId="165" fontId="8" fillId="4" borderId="4" xfId="4" applyNumberFormat="1" applyFont="1" applyFill="1" applyBorder="1" applyAlignment="1">
      <alignment horizontal="right" vertical="center"/>
    </xf>
    <xf numFmtId="165" fontId="10" fillId="0" borderId="4" xfId="4" applyNumberFormat="1" applyFont="1" applyBorder="1" applyAlignment="1">
      <alignment horizontal="right" vertical="center"/>
    </xf>
    <xf numFmtId="165" fontId="10" fillId="0" borderId="4" xfId="2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/>
    </xf>
    <xf numFmtId="165" fontId="12" fillId="0" borderId="4" xfId="4" applyNumberFormat="1" applyFont="1" applyBorder="1" applyAlignment="1">
      <alignment horizontal="right" vertical="center"/>
    </xf>
    <xf numFmtId="165" fontId="10" fillId="0" borderId="4" xfId="4" applyNumberFormat="1" applyFont="1" applyBorder="1"/>
    <xf numFmtId="165" fontId="10" fillId="0" borderId="4" xfId="2" applyNumberFormat="1" applyFont="1" applyBorder="1"/>
    <xf numFmtId="3" fontId="9" fillId="3" borderId="4" xfId="0" applyNumberFormat="1" applyFont="1" applyFill="1" applyBorder="1" applyAlignment="1">
      <alignment vertical="center" wrapText="1"/>
    </xf>
    <xf numFmtId="165" fontId="6" fillId="0" borderId="0" xfId="2" applyNumberFormat="1" applyFont="1"/>
    <xf numFmtId="0" fontId="14" fillId="3" borderId="4" xfId="0" applyFont="1" applyFill="1" applyBorder="1"/>
    <xf numFmtId="0" fontId="15" fillId="0" borderId="4" xfId="0" applyFont="1" applyBorder="1" applyAlignment="1">
      <alignment horizontal="left" vertical="center" wrapText="1"/>
    </xf>
    <xf numFmtId="41" fontId="16" fillId="0" borderId="0" xfId="0" applyNumberFormat="1" applyFont="1" applyAlignment="1">
      <alignment horizontal="center" vertical="center" wrapText="1"/>
    </xf>
    <xf numFmtId="41" fontId="17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1" fontId="4" fillId="0" borderId="4" xfId="0" applyNumberFormat="1" applyFont="1" applyBorder="1"/>
    <xf numFmtId="41" fontId="16" fillId="0" borderId="0" xfId="0" applyNumberFormat="1" applyFont="1"/>
    <xf numFmtId="0" fontId="19" fillId="0" borderId="4" xfId="0" applyFont="1" applyBorder="1" applyAlignment="1">
      <alignment horizontal="left" vertical="center" wrapText="1"/>
    </xf>
    <xf numFmtId="41" fontId="17" fillId="0" borderId="0" xfId="0" applyNumberFormat="1" applyFont="1"/>
    <xf numFmtId="41" fontId="17" fillId="0" borderId="4" xfId="0" applyNumberFormat="1" applyFont="1" applyBorder="1"/>
    <xf numFmtId="41" fontId="16" fillId="0" borderId="0" xfId="0" applyNumberFormat="1" applyFont="1" applyAlignment="1">
      <alignment wrapText="1"/>
    </xf>
    <xf numFmtId="0" fontId="22" fillId="0" borderId="0" xfId="0" applyFont="1"/>
    <xf numFmtId="0" fontId="8" fillId="5" borderId="1" xfId="3" applyFont="1" applyFill="1" applyBorder="1" applyAlignment="1">
      <alignment horizontal="center" vertical="center" wrapText="1"/>
    </xf>
    <xf numFmtId="0" fontId="8" fillId="5" borderId="4" xfId="3" applyFont="1" applyFill="1" applyBorder="1" applyAlignment="1">
      <alignment horizontal="center" vertical="center" wrapText="1"/>
    </xf>
    <xf numFmtId="41" fontId="9" fillId="6" borderId="4" xfId="0" applyNumberFormat="1" applyFont="1" applyFill="1" applyBorder="1" applyAlignment="1">
      <alignment horizontal="right" vertical="center"/>
    </xf>
    <xf numFmtId="165" fontId="8" fillId="5" borderId="4" xfId="2" applyNumberFormat="1" applyFont="1" applyFill="1" applyBorder="1" applyAlignment="1">
      <alignment horizontal="right" vertical="center"/>
    </xf>
    <xf numFmtId="165" fontId="9" fillId="6" borderId="4" xfId="2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wrapText="1"/>
    </xf>
    <xf numFmtId="165" fontId="8" fillId="7" borderId="4" xfId="2" applyNumberFormat="1" applyFont="1" applyFill="1" applyBorder="1" applyAlignment="1">
      <alignment horizontal="right" vertical="center"/>
    </xf>
    <xf numFmtId="165" fontId="9" fillId="8" borderId="4" xfId="2" applyNumberFormat="1" applyFont="1" applyFill="1" applyBorder="1" applyAlignment="1">
      <alignment horizontal="right" vertical="center"/>
    </xf>
    <xf numFmtId="165" fontId="12" fillId="0" borderId="4" xfId="2" applyNumberFormat="1" applyFont="1" applyBorder="1" applyAlignment="1">
      <alignment horizontal="right" vertical="center"/>
    </xf>
    <xf numFmtId="0" fontId="23" fillId="0" borderId="0" xfId="3" applyFont="1"/>
    <xf numFmtId="0" fontId="24" fillId="0" borderId="0" xfId="3" applyFont="1"/>
    <xf numFmtId="3" fontId="25" fillId="0" borderId="0" xfId="3" applyNumberFormat="1" applyFont="1" applyBorder="1" applyAlignment="1">
      <alignment horizontal="center" vertical="center"/>
    </xf>
    <xf numFmtId="0" fontId="23" fillId="0" borderId="0" xfId="3" applyFont="1" applyAlignment="1">
      <alignment wrapText="1"/>
    </xf>
    <xf numFmtId="3" fontId="26" fillId="0" borderId="4" xfId="3" applyNumberFormat="1" applyFont="1" applyBorder="1" applyAlignment="1">
      <alignment horizontal="center" vertical="center" wrapText="1"/>
    </xf>
    <xf numFmtId="3" fontId="26" fillId="0" borderId="0" xfId="3" applyNumberFormat="1" applyFont="1" applyBorder="1" applyAlignment="1">
      <alignment horizontal="center" vertical="center" wrapText="1"/>
    </xf>
    <xf numFmtId="0" fontId="27" fillId="0" borderId="0" xfId="3" applyFont="1" applyAlignment="1">
      <alignment wrapText="1"/>
    </xf>
    <xf numFmtId="3" fontId="28" fillId="3" borderId="6" xfId="3" applyNumberFormat="1" applyFont="1" applyFill="1" applyBorder="1" applyAlignment="1">
      <alignment vertical="center"/>
    </xf>
    <xf numFmtId="0" fontId="23" fillId="0" borderId="0" xfId="3" applyFont="1" applyBorder="1"/>
    <xf numFmtId="3" fontId="29" fillId="0" borderId="4" xfId="3" applyNumberFormat="1" applyFont="1" applyBorder="1" applyAlignment="1">
      <alignment vertical="center"/>
    </xf>
    <xf numFmtId="168" fontId="29" fillId="0" borderId="4" xfId="1" applyNumberFormat="1" applyFont="1" applyBorder="1" applyAlignment="1">
      <alignment vertical="center"/>
    </xf>
    <xf numFmtId="3" fontId="30" fillId="0" borderId="6" xfId="3" applyNumberFormat="1" applyFont="1" applyFill="1" applyBorder="1" applyAlignment="1">
      <alignment vertical="center"/>
    </xf>
    <xf numFmtId="168" fontId="30" fillId="0" borderId="6" xfId="1" applyNumberFormat="1" applyFont="1" applyFill="1" applyBorder="1" applyAlignment="1">
      <alignment vertical="center"/>
    </xf>
    <xf numFmtId="3" fontId="28" fillId="3" borderId="4" xfId="3" applyNumberFormat="1" applyFont="1" applyFill="1" applyBorder="1" applyAlignment="1">
      <alignment vertical="center"/>
    </xf>
    <xf numFmtId="3" fontId="29" fillId="0" borderId="5" xfId="3" applyNumberFormat="1" applyFont="1" applyBorder="1" applyAlignment="1">
      <alignment vertical="center"/>
    </xf>
    <xf numFmtId="3" fontId="30" fillId="0" borderId="4" xfId="3" applyNumberFormat="1" applyFont="1" applyFill="1" applyBorder="1" applyAlignment="1">
      <alignment vertical="center"/>
    </xf>
    <xf numFmtId="167" fontId="28" fillId="3" borderId="6" xfId="1" applyFont="1" applyFill="1" applyBorder="1" applyAlignment="1">
      <alignment vertical="center"/>
    </xf>
    <xf numFmtId="3" fontId="31" fillId="4" borderId="4" xfId="3" applyNumberFormat="1" applyFont="1" applyFill="1" applyBorder="1" applyAlignment="1">
      <alignment horizontal="center" vertical="center"/>
    </xf>
    <xf numFmtId="168" fontId="31" fillId="4" borderId="4" xfId="1" applyNumberFormat="1" applyFont="1" applyFill="1" applyBorder="1" applyAlignment="1">
      <alignment horizontal="center" vertical="center"/>
    </xf>
    <xf numFmtId="3" fontId="32" fillId="0" borderId="0" xfId="3" applyNumberFormat="1" applyFont="1" applyBorder="1" applyAlignment="1">
      <alignment vertical="center"/>
    </xf>
    <xf numFmtId="3" fontId="32" fillId="0" borderId="4" xfId="3" applyNumberFormat="1" applyFont="1" applyBorder="1" applyAlignment="1">
      <alignment horizontal="center" vertical="center" wrapText="1"/>
    </xf>
    <xf numFmtId="3" fontId="32" fillId="0" borderId="1" xfId="3" applyNumberFormat="1" applyFont="1" applyBorder="1" applyAlignment="1">
      <alignment horizontal="center" vertical="center" wrapText="1"/>
    </xf>
    <xf numFmtId="0" fontId="33" fillId="0" borderId="0" xfId="3" applyFont="1"/>
    <xf numFmtId="0" fontId="27" fillId="0" borderId="0" xfId="3" applyFont="1"/>
    <xf numFmtId="3" fontId="28" fillId="8" borderId="6" xfId="3" applyNumberFormat="1" applyFont="1" applyFill="1" applyBorder="1" applyAlignment="1">
      <alignment vertical="center"/>
    </xf>
    <xf numFmtId="3" fontId="28" fillId="8" borderId="4" xfId="3" applyNumberFormat="1" applyFont="1" applyFill="1" applyBorder="1" applyAlignment="1">
      <alignment vertical="center"/>
    </xf>
    <xf numFmtId="164" fontId="34" fillId="3" borderId="6" xfId="2" applyFont="1" applyFill="1" applyBorder="1" applyAlignment="1">
      <alignment vertical="center"/>
    </xf>
    <xf numFmtId="164" fontId="34" fillId="8" borderId="6" xfId="2" applyFont="1" applyFill="1" applyBorder="1" applyAlignment="1">
      <alignment vertical="center"/>
    </xf>
    <xf numFmtId="168" fontId="31" fillId="7" borderId="4" xfId="1" applyNumberFormat="1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>
      <alignment horizontal="center"/>
    </xf>
    <xf numFmtId="41" fontId="7" fillId="2" borderId="2" xfId="0" applyNumberFormat="1" applyFont="1" applyFill="1" applyBorder="1" applyAlignment="1">
      <alignment horizontal="center"/>
    </xf>
    <xf numFmtId="41" fontId="7" fillId="2" borderId="3" xfId="0" applyNumberFormat="1" applyFont="1" applyFill="1" applyBorder="1" applyAlignment="1">
      <alignment horizontal="center"/>
    </xf>
    <xf numFmtId="41" fontId="7" fillId="5" borderId="1" xfId="0" applyNumberFormat="1" applyFont="1" applyFill="1" applyBorder="1" applyAlignment="1">
      <alignment horizontal="center"/>
    </xf>
    <xf numFmtId="41" fontId="7" fillId="5" borderId="2" xfId="0" applyNumberFormat="1" applyFont="1" applyFill="1" applyBorder="1" applyAlignment="1">
      <alignment horizontal="center"/>
    </xf>
    <xf numFmtId="41" fontId="7" fillId="5" borderId="3" xfId="0" applyNumberFormat="1" applyFont="1" applyFill="1" applyBorder="1" applyAlignment="1">
      <alignment horizontal="center"/>
    </xf>
    <xf numFmtId="3" fontId="25" fillId="0" borderId="1" xfId="3" applyNumberFormat="1" applyFont="1" applyBorder="1" applyAlignment="1">
      <alignment horizontal="center" vertical="center"/>
    </xf>
    <xf numFmtId="3" fontId="25" fillId="0" borderId="3" xfId="3" applyNumberFormat="1" applyFont="1" applyBorder="1" applyAlignment="1">
      <alignment horizontal="center" vertical="center"/>
    </xf>
    <xf numFmtId="3" fontId="25" fillId="0" borderId="4" xfId="3" applyNumberFormat="1" applyFont="1" applyBorder="1" applyAlignment="1">
      <alignment horizontal="center" vertical="center"/>
    </xf>
    <xf numFmtId="3" fontId="26" fillId="0" borderId="4" xfId="3" applyNumberFormat="1" applyFont="1" applyBorder="1" applyAlignment="1">
      <alignment horizontal="center" vertical="center" wrapText="1"/>
    </xf>
    <xf numFmtId="0" fontId="25" fillId="2" borderId="5" xfId="3" applyNumberFormat="1" applyFont="1" applyFill="1" applyBorder="1" applyAlignment="1">
      <alignment horizontal="center" vertical="center"/>
    </xf>
    <xf numFmtId="0" fontId="25" fillId="2" borderId="4" xfId="3" applyNumberFormat="1" applyFont="1" applyFill="1" applyBorder="1" applyAlignment="1">
      <alignment horizontal="center" vertical="center"/>
    </xf>
    <xf numFmtId="0" fontId="25" fillId="5" borderId="4" xfId="3" applyNumberFormat="1" applyFont="1" applyFill="1" applyBorder="1" applyAlignment="1">
      <alignment horizontal="center" vertical="center"/>
    </xf>
    <xf numFmtId="3" fontId="32" fillId="0" borderId="1" xfId="3" applyNumberFormat="1" applyFont="1" applyBorder="1" applyAlignment="1">
      <alignment horizontal="center" vertical="center" wrapText="1"/>
    </xf>
    <xf numFmtId="3" fontId="32" fillId="0" borderId="2" xfId="3" applyNumberFormat="1" applyFont="1" applyBorder="1" applyAlignment="1">
      <alignment horizontal="center" vertical="center" wrapText="1"/>
    </xf>
    <xf numFmtId="3" fontId="32" fillId="0" borderId="3" xfId="3" applyNumberFormat="1" applyFont="1" applyBorder="1" applyAlignment="1">
      <alignment horizontal="center" vertical="center" wrapText="1"/>
    </xf>
    <xf numFmtId="0" fontId="1" fillId="0" borderId="0" xfId="6" applyFont="1"/>
    <xf numFmtId="3" fontId="1" fillId="0" borderId="0" xfId="6" applyNumberFormat="1" applyFont="1"/>
    <xf numFmtId="168" fontId="36" fillId="2" borderId="4" xfId="7" applyNumberFormat="1" applyFont="1" applyFill="1" applyBorder="1"/>
    <xf numFmtId="43" fontId="36" fillId="2" borderId="4" xfId="7" applyFont="1" applyFill="1" applyBorder="1"/>
    <xf numFmtId="168" fontId="37" fillId="0" borderId="4" xfId="7" applyNumberFormat="1" applyFont="1" applyBorder="1"/>
    <xf numFmtId="43" fontId="38" fillId="0" borderId="4" xfId="7" applyFont="1" applyBorder="1" applyAlignment="1">
      <alignment vertical="center" wrapText="1"/>
    </xf>
    <xf numFmtId="168" fontId="37" fillId="0" borderId="4" xfId="7" applyNumberFormat="1" applyFont="1" applyFill="1" applyBorder="1"/>
    <xf numFmtId="43" fontId="37" fillId="0" borderId="4" xfId="7" applyFont="1" applyBorder="1"/>
    <xf numFmtId="1" fontId="36" fillId="2" borderId="4" xfId="6" applyNumberFormat="1" applyFont="1" applyFill="1" applyBorder="1" applyAlignment="1">
      <alignment horizontal="center" vertical="center"/>
    </xf>
    <xf numFmtId="0" fontId="39" fillId="0" borderId="0" xfId="6" applyFont="1" applyAlignment="1">
      <alignment vertical="center"/>
    </xf>
    <xf numFmtId="41" fontId="40" fillId="0" borderId="4" xfId="0" applyNumberFormat="1" applyFont="1" applyBorder="1"/>
    <xf numFmtId="0" fontId="3" fillId="0" borderId="0" xfId="0" applyFont="1" applyFill="1"/>
    <xf numFmtId="9" fontId="3" fillId="0" borderId="4" xfId="5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6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41" fillId="3" borderId="4" xfId="0" applyFont="1" applyFill="1" applyBorder="1" applyAlignment="1">
      <alignment horizontal="center" vertical="center" wrapText="1"/>
    </xf>
    <xf numFmtId="0" fontId="41" fillId="3" borderId="4" xfId="0" applyFont="1" applyFill="1" applyBorder="1" applyAlignment="1">
      <alignment horizontal="center" vertical="center" wrapText="1"/>
    </xf>
    <xf numFmtId="0" fontId="42" fillId="0" borderId="0" xfId="0" applyFont="1"/>
    <xf numFmtId="0" fontId="39" fillId="0" borderId="0" xfId="0" applyFont="1"/>
  </cellXfs>
  <cellStyles count="8">
    <cellStyle name="Migliaia" xfId="1" builtinId="3"/>
    <cellStyle name="Migliaia 2" xfId="7"/>
    <cellStyle name="Normale" xfId="0" builtinId="0"/>
    <cellStyle name="Normale 2" xfId="6"/>
    <cellStyle name="Normale 2 3" xfId="3"/>
    <cellStyle name="Percentuale" xfId="5" builtinId="5"/>
    <cellStyle name="Valuta" xfId="2" builtinId="4"/>
    <cellStyle name="Valu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7327</xdr:colOff>
      <xdr:row>1</xdr:row>
      <xdr:rowOff>241790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693877" cy="61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14654</xdr:colOff>
      <xdr:row>0</xdr:row>
      <xdr:rowOff>820614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415953" cy="8206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7327</xdr:colOff>
      <xdr:row>0</xdr:row>
      <xdr:rowOff>644769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84377" cy="6447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7326</xdr:colOff>
      <xdr:row>0</xdr:row>
      <xdr:rowOff>1003788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46976" cy="10037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980363" cy="914400"/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80363" cy="9144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581025</xdr:colOff>
      <xdr:row>0</xdr:row>
      <xdr:rowOff>1</xdr:rowOff>
    </xdr:from>
    <xdr:ext cx="7924800" cy="800100"/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"/>
          <a:ext cx="7924800" cy="8001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8.110.104.120\Finanziaria\sez_bilancio\BILANCI\PREVISIONE\Prev2016\BUDGET%202016-2018%20agg%2001%2012%202015%20con%20D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iclassificato%20in%20contabilit&#224;%20finanziaria_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z_bilancio/CENTRALIZZAZIONE%20ACQUISTI/UNIUD%20categ%20merceologiche%20ver%2030-11-15%20(8)_con%20pdc%20CO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iclassificato%20Missioni%20e%20programmi%20previsione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O"/>
      <sheetName val="PDC coan"/>
      <sheetName val="pivot ricavi"/>
      <sheetName val="RICAVI"/>
      <sheetName val="pivot costi"/>
      <sheetName val="COSTI"/>
      <sheetName val="PDC coan nuovo"/>
      <sheetName val="INVESTIMENTI"/>
      <sheetName val="BDG INVESTIM"/>
      <sheetName val="RICAVI orig"/>
      <sheetName val="COSTI+INV or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1">
          <cell r="K271">
            <v>497000</v>
          </cell>
        </row>
        <row r="290">
          <cell r="K290">
            <v>143000</v>
          </cell>
        </row>
        <row r="291">
          <cell r="K291">
            <v>393000</v>
          </cell>
        </row>
        <row r="292">
          <cell r="K292">
            <v>930000</v>
          </cell>
        </row>
        <row r="293">
          <cell r="K293">
            <v>576000</v>
          </cell>
        </row>
        <row r="294">
          <cell r="K294">
            <v>259000</v>
          </cell>
        </row>
        <row r="295">
          <cell r="K295">
            <v>42000</v>
          </cell>
        </row>
        <row r="296">
          <cell r="K296">
            <v>8446800</v>
          </cell>
        </row>
        <row r="297">
          <cell r="K297">
            <v>50000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AVI"/>
      <sheetName val="COSTI + INVESTIMENTI"/>
      <sheetName val="schema"/>
      <sheetName val="quadratura"/>
      <sheetName val="ECONOMICO 2016"/>
      <sheetName val="INVESTIMENTI 2016"/>
    </sheetNames>
    <sheetDataSet>
      <sheetData sheetId="0">
        <row r="91">
          <cell r="A91" t="str">
            <v>Etichette di riga</v>
          </cell>
        </row>
        <row r="101">
          <cell r="B101">
            <v>2680508.9300000002</v>
          </cell>
        </row>
      </sheetData>
      <sheetData sheetId="1">
        <row r="617">
          <cell r="E617" t="str">
            <v>Etichette di riga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"/>
      <sheetName val="Pivot categorie"/>
      <sheetName val="PDC coan"/>
      <sheetName val="UNIUD"/>
      <sheetName val="Note cat merc"/>
      <sheetName val="Note COA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CORDO COGE 2013_2015"/>
      <sheetName val="RACCORDO COGE 2013_2014"/>
      <sheetName val="RACCORDO COGE 2014_2015"/>
      <sheetName val="RACCORDO COGE COAN 2015"/>
      <sheetName val="COSTI PROGETTI PER M&amp;P"/>
      <sheetName val="COSTI COAN PER M&amp;P"/>
      <sheetName val="BDG 2016_COSTI"/>
      <sheetName val="INVESTIMENTI"/>
      <sheetName val="BDG INVESTIM"/>
      <sheetName val="SP X RIMB MUTUI"/>
      <sheetName val="CE RICLASSIFICATO M&amp;P"/>
      <sheetName val="CRITERI 2015"/>
      <sheetName val="All.1-Docenti"/>
      <sheetName val="All.1 bis Docenti 2016"/>
      <sheetName val="All.2 - TA"/>
      <sheetName val="All. 3 - Immobil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5">
          <cell r="P285">
            <v>-54157204.195747204</v>
          </cell>
          <cell r="Q285">
            <v>-6545440.5</v>
          </cell>
          <cell r="R285">
            <v>-52526001.312420465</v>
          </cell>
          <cell r="S285">
            <v>0</v>
          </cell>
          <cell r="T285">
            <v>-1589677.4180973431</v>
          </cell>
          <cell r="V285">
            <v>-442968</v>
          </cell>
          <cell r="W285">
            <v>-30601043.50373498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I88"/>
  <sheetViews>
    <sheetView zoomScale="130" zoomScaleNormal="130" workbookViewId="0">
      <selection activeCell="D29" sqref="D29"/>
    </sheetView>
  </sheetViews>
  <sheetFormatPr defaultColWidth="9.140625" defaultRowHeight="12.75" x14ac:dyDescent="0.2"/>
  <cols>
    <col min="1" max="1" width="5" style="1" customWidth="1"/>
    <col min="2" max="2" width="58.42578125" style="1" customWidth="1"/>
    <col min="3" max="5" width="12.28515625" style="2" customWidth="1"/>
    <col min="6" max="7" width="9.140625" style="1" customWidth="1"/>
    <col min="8" max="8" width="15.28515625" style="1" customWidth="1"/>
    <col min="9" max="16384" width="9.140625" style="1"/>
  </cols>
  <sheetData>
    <row r="1" spans="1:9" ht="29.25" customHeight="1" x14ac:dyDescent="0.2"/>
    <row r="2" spans="1:9" ht="29.25" customHeight="1" x14ac:dyDescent="0.2"/>
    <row r="3" spans="1:9" ht="22.5" x14ac:dyDescent="0.3">
      <c r="A3" s="3" t="s">
        <v>0</v>
      </c>
      <c r="B3" s="4"/>
    </row>
    <row r="5" spans="1:9" s="5" customFormat="1" ht="12.75" customHeight="1" x14ac:dyDescent="0.15">
      <c r="C5" s="110" t="s">
        <v>1</v>
      </c>
      <c r="D5" s="111"/>
      <c r="E5" s="112"/>
    </row>
    <row r="6" spans="1:9" s="5" customFormat="1" ht="42" x14ac:dyDescent="0.15">
      <c r="A6" s="6"/>
      <c r="B6" s="7"/>
      <c r="C6" s="8" t="s">
        <v>2</v>
      </c>
      <c r="D6" s="8" t="s">
        <v>3</v>
      </c>
      <c r="E6" s="9" t="s">
        <v>4</v>
      </c>
    </row>
    <row r="7" spans="1:9" s="5" customFormat="1" ht="10.5" x14ac:dyDescent="0.15">
      <c r="A7" s="10" t="s">
        <v>5</v>
      </c>
      <c r="B7" s="11" t="s">
        <v>6</v>
      </c>
      <c r="C7" s="12"/>
      <c r="D7" s="12"/>
      <c r="E7" s="12"/>
    </row>
    <row r="8" spans="1:9" s="5" customFormat="1" ht="10.5" x14ac:dyDescent="0.15">
      <c r="A8" s="13" t="s">
        <v>7</v>
      </c>
      <c r="B8" s="13" t="s">
        <v>8</v>
      </c>
      <c r="C8" s="14">
        <v>21713500</v>
      </c>
      <c r="D8" s="15">
        <v>8568775.9979999997</v>
      </c>
      <c r="E8" s="14">
        <v>30282275.998000003</v>
      </c>
    </row>
    <row r="9" spans="1:9" s="5" customFormat="1" ht="10.5" x14ac:dyDescent="0.15">
      <c r="A9" s="16" t="s">
        <v>9</v>
      </c>
      <c r="B9" s="17" t="s">
        <v>10</v>
      </c>
      <c r="C9" s="18">
        <v>21672000</v>
      </c>
      <c r="D9" s="19">
        <v>468850.66800000001</v>
      </c>
      <c r="E9" s="18">
        <v>22140850.668000001</v>
      </c>
    </row>
    <row r="10" spans="1:9" s="5" customFormat="1" ht="10.5" x14ac:dyDescent="0.15">
      <c r="A10" s="16" t="s">
        <v>11</v>
      </c>
      <c r="B10" s="17" t="s">
        <v>12</v>
      </c>
      <c r="C10" s="18">
        <v>0</v>
      </c>
      <c r="D10" s="19">
        <v>1691299.55</v>
      </c>
      <c r="E10" s="18">
        <v>1691299.55</v>
      </c>
    </row>
    <row r="11" spans="1:9" s="5" customFormat="1" ht="10.5" x14ac:dyDescent="0.15">
      <c r="A11" s="16" t="s">
        <v>13</v>
      </c>
      <c r="B11" s="17" t="s">
        <v>14</v>
      </c>
      <c r="C11" s="18">
        <v>41500</v>
      </c>
      <c r="D11" s="19">
        <v>6408625.7800000003</v>
      </c>
      <c r="E11" s="18">
        <v>6450125.7800000003</v>
      </c>
      <c r="I11" s="20"/>
    </row>
    <row r="12" spans="1:9" s="5" customFormat="1" ht="10.5" x14ac:dyDescent="0.15">
      <c r="A12" s="13" t="s">
        <v>15</v>
      </c>
      <c r="B12" s="13" t="s">
        <v>16</v>
      </c>
      <c r="C12" s="14">
        <v>92378000</v>
      </c>
      <c r="D12" s="15">
        <v>4721458.75</v>
      </c>
      <c r="E12" s="14">
        <v>97099458.75</v>
      </c>
    </row>
    <row r="13" spans="1:9" s="5" customFormat="1" ht="10.5" x14ac:dyDescent="0.15">
      <c r="A13" s="16" t="s">
        <v>9</v>
      </c>
      <c r="B13" s="17" t="s">
        <v>17</v>
      </c>
      <c r="C13" s="18">
        <v>84850700</v>
      </c>
      <c r="D13" s="19">
        <v>1459421.78</v>
      </c>
      <c r="E13" s="18">
        <v>86310121.780000001</v>
      </c>
    </row>
    <row r="14" spans="1:9" s="5" customFormat="1" ht="10.5" x14ac:dyDescent="0.15">
      <c r="A14" s="16" t="s">
        <v>11</v>
      </c>
      <c r="B14" s="17" t="s">
        <v>18</v>
      </c>
      <c r="C14" s="18">
        <v>4311750</v>
      </c>
      <c r="D14" s="19">
        <v>335935.15</v>
      </c>
      <c r="E14" s="18">
        <v>4647685.1500000004</v>
      </c>
    </row>
    <row r="15" spans="1:9" s="5" customFormat="1" ht="10.5" x14ac:dyDescent="0.15">
      <c r="A15" s="16" t="s">
        <v>13</v>
      </c>
      <c r="B15" s="17" t="s">
        <v>19</v>
      </c>
      <c r="C15" s="18">
        <v>80000</v>
      </c>
      <c r="D15" s="19">
        <v>44499.95</v>
      </c>
      <c r="E15" s="18">
        <v>124499.95</v>
      </c>
    </row>
    <row r="16" spans="1:9" s="5" customFormat="1" ht="10.5" x14ac:dyDescent="0.15">
      <c r="A16" s="16" t="s">
        <v>20</v>
      </c>
      <c r="B16" s="17" t="s">
        <v>21</v>
      </c>
      <c r="C16" s="18">
        <v>800000</v>
      </c>
      <c r="D16" s="19">
        <v>1547323.58</v>
      </c>
      <c r="E16" s="18">
        <v>2347323.58</v>
      </c>
    </row>
    <row r="17" spans="1:8" s="5" customFormat="1" ht="10.5" x14ac:dyDescent="0.15">
      <c r="A17" s="16" t="s">
        <v>22</v>
      </c>
      <c r="B17" s="17" t="s">
        <v>23</v>
      </c>
      <c r="C17" s="18">
        <v>425400</v>
      </c>
      <c r="D17" s="19">
        <v>26567.200000000001</v>
      </c>
      <c r="E17" s="18">
        <v>451967.2</v>
      </c>
    </row>
    <row r="18" spans="1:8" s="5" customFormat="1" ht="10.5" x14ac:dyDescent="0.15">
      <c r="A18" s="16" t="s">
        <v>24</v>
      </c>
      <c r="B18" s="17" t="s">
        <v>25</v>
      </c>
      <c r="C18" s="18">
        <v>549900</v>
      </c>
      <c r="D18" s="19">
        <v>25748.5</v>
      </c>
      <c r="E18" s="18">
        <v>575648.5</v>
      </c>
    </row>
    <row r="19" spans="1:8" s="5" customFormat="1" ht="10.5" x14ac:dyDescent="0.15">
      <c r="A19" s="16" t="s">
        <v>26</v>
      </c>
      <c r="B19" s="17" t="s">
        <v>27</v>
      </c>
      <c r="C19" s="18">
        <v>1360250</v>
      </c>
      <c r="D19" s="19">
        <v>1281962.5900000001</v>
      </c>
      <c r="E19" s="18">
        <v>2642212.59</v>
      </c>
    </row>
    <row r="20" spans="1:8" s="5" customFormat="1" ht="10.5" x14ac:dyDescent="0.15">
      <c r="A20" s="13" t="s">
        <v>28</v>
      </c>
      <c r="B20" s="13" t="s">
        <v>29</v>
      </c>
      <c r="C20" s="21">
        <v>0</v>
      </c>
      <c r="D20" s="22">
        <v>0</v>
      </c>
      <c r="E20" s="14">
        <v>0</v>
      </c>
    </row>
    <row r="21" spans="1:8" s="5" customFormat="1" ht="10.5" x14ac:dyDescent="0.15">
      <c r="A21" s="13" t="s">
        <v>30</v>
      </c>
      <c r="B21" s="13" t="s">
        <v>31</v>
      </c>
      <c r="C21" s="14">
        <v>0</v>
      </c>
      <c r="D21" s="22">
        <v>0</v>
      </c>
      <c r="E21" s="14">
        <v>0</v>
      </c>
    </row>
    <row r="22" spans="1:8" s="5" customFormat="1" ht="10.5" x14ac:dyDescent="0.15">
      <c r="A22" s="13" t="s">
        <v>32</v>
      </c>
      <c r="B22" s="13" t="s">
        <v>33</v>
      </c>
      <c r="C22" s="14">
        <v>427300</v>
      </c>
      <c r="D22" s="22">
        <v>0</v>
      </c>
      <c r="E22" s="14">
        <v>427300</v>
      </c>
    </row>
    <row r="23" spans="1:8" s="5" customFormat="1" ht="10.5" x14ac:dyDescent="0.15">
      <c r="A23" s="13" t="s">
        <v>34</v>
      </c>
      <c r="B23" s="13" t="s">
        <v>35</v>
      </c>
      <c r="C23" s="14">
        <v>0</v>
      </c>
      <c r="D23" s="22">
        <v>0</v>
      </c>
      <c r="E23" s="14">
        <v>0</v>
      </c>
    </row>
    <row r="24" spans="1:8" s="5" customFormat="1" ht="10.5" x14ac:dyDescent="0.15">
      <c r="A24" s="13" t="s">
        <v>36</v>
      </c>
      <c r="B24" s="13" t="s">
        <v>37</v>
      </c>
      <c r="C24" s="14">
        <v>0</v>
      </c>
      <c r="D24" s="15">
        <v>0</v>
      </c>
      <c r="E24" s="14">
        <v>0</v>
      </c>
    </row>
    <row r="25" spans="1:8" s="5" customFormat="1" ht="10.5" x14ac:dyDescent="0.15">
      <c r="A25" s="23"/>
      <c r="B25" s="24" t="s">
        <v>38</v>
      </c>
      <c r="C25" s="25">
        <v>114518800</v>
      </c>
      <c r="D25" s="26">
        <v>13290234.748</v>
      </c>
      <c r="E25" s="25">
        <v>127809034.748</v>
      </c>
    </row>
    <row r="26" spans="1:8" s="5" customFormat="1" ht="10.5" x14ac:dyDescent="0.15">
      <c r="A26" s="10" t="s">
        <v>39</v>
      </c>
      <c r="B26" s="11" t="s">
        <v>40</v>
      </c>
      <c r="C26" s="27"/>
      <c r="D26" s="28"/>
      <c r="E26" s="27"/>
    </row>
    <row r="27" spans="1:8" s="5" customFormat="1" ht="10.5" x14ac:dyDescent="0.15">
      <c r="A27" s="13" t="s">
        <v>41</v>
      </c>
      <c r="B27" s="13" t="s">
        <v>42</v>
      </c>
      <c r="C27" s="21">
        <v>67815750</v>
      </c>
      <c r="D27" s="22">
        <v>6942252.2778729126</v>
      </c>
      <c r="E27" s="21">
        <v>74758002.27787292</v>
      </c>
    </row>
    <row r="28" spans="1:8" s="5" customFormat="1" ht="10.5" x14ac:dyDescent="0.15">
      <c r="A28" s="16" t="s">
        <v>9</v>
      </c>
      <c r="B28" s="29" t="s">
        <v>43</v>
      </c>
      <c r="C28" s="18">
        <v>49052500</v>
      </c>
      <c r="D28" s="19">
        <v>6457008.993440669</v>
      </c>
      <c r="E28" s="18">
        <v>55509508.993440673</v>
      </c>
      <c r="H28" s="30"/>
    </row>
    <row r="29" spans="1:8" s="5" customFormat="1" ht="10.5" x14ac:dyDescent="0.15">
      <c r="A29" s="31" t="s">
        <v>44</v>
      </c>
      <c r="B29" s="29" t="s">
        <v>45</v>
      </c>
      <c r="C29" s="18">
        <v>46730800</v>
      </c>
      <c r="D29" s="19">
        <v>1595310.9511411418</v>
      </c>
      <c r="E29" s="18">
        <v>48326110.951141141</v>
      </c>
    </row>
    <row r="30" spans="1:8" s="5" customFormat="1" ht="10.5" x14ac:dyDescent="0.15">
      <c r="A30" s="31" t="s">
        <v>46</v>
      </c>
      <c r="B30" s="29" t="s">
        <v>47</v>
      </c>
      <c r="C30" s="18">
        <v>400000</v>
      </c>
      <c r="D30" s="19">
        <v>4211808.9331245078</v>
      </c>
      <c r="E30" s="18">
        <v>4611808.9331245078</v>
      </c>
    </row>
    <row r="31" spans="1:8" s="5" customFormat="1" ht="10.5" x14ac:dyDescent="0.15">
      <c r="A31" s="31" t="s">
        <v>48</v>
      </c>
      <c r="B31" s="29" t="s">
        <v>49</v>
      </c>
      <c r="C31" s="32">
        <v>622700</v>
      </c>
      <c r="D31" s="33">
        <v>25424.440172156523</v>
      </c>
      <c r="E31" s="18">
        <v>648124.44017215655</v>
      </c>
    </row>
    <row r="32" spans="1:8" s="5" customFormat="1" ht="10.5" x14ac:dyDescent="0.15">
      <c r="A32" s="31" t="s">
        <v>50</v>
      </c>
      <c r="B32" s="29" t="s">
        <v>51</v>
      </c>
      <c r="C32" s="18">
        <v>1295000</v>
      </c>
      <c r="D32" s="19">
        <v>10494.164789091232</v>
      </c>
      <c r="E32" s="18">
        <v>1305494.1647890913</v>
      </c>
    </row>
    <row r="33" spans="1:5" s="5" customFormat="1" ht="10.5" x14ac:dyDescent="0.15">
      <c r="A33" s="31" t="s">
        <v>52</v>
      </c>
      <c r="B33" s="29" t="s">
        <v>53</v>
      </c>
      <c r="C33" s="18">
        <v>4000</v>
      </c>
      <c r="D33" s="19">
        <v>613970.50421377143</v>
      </c>
      <c r="E33" s="18">
        <v>617970.50421377143</v>
      </c>
    </row>
    <row r="34" spans="1:5" s="36" customFormat="1" ht="10.5" x14ac:dyDescent="0.15">
      <c r="A34" s="34" t="s">
        <v>11</v>
      </c>
      <c r="B34" s="35" t="s">
        <v>54</v>
      </c>
      <c r="C34" s="18">
        <v>18763250</v>
      </c>
      <c r="D34" s="19">
        <v>485243.28443224402</v>
      </c>
      <c r="E34" s="18">
        <v>19248493.284432244</v>
      </c>
    </row>
    <row r="35" spans="1:5" s="36" customFormat="1" ht="10.5" x14ac:dyDescent="0.15">
      <c r="A35" s="37" t="s">
        <v>55</v>
      </c>
      <c r="B35" s="37" t="s">
        <v>56</v>
      </c>
      <c r="C35" s="38">
        <f>38799840+300000</f>
        <v>39099840</v>
      </c>
      <c r="D35" s="39">
        <v>11520501.020000001</v>
      </c>
      <c r="E35" s="38">
        <f>50320341.02+300000</f>
        <v>50620341.020000003</v>
      </c>
    </row>
    <row r="36" spans="1:5" s="36" customFormat="1" ht="10.5" x14ac:dyDescent="0.15">
      <c r="A36" s="34" t="s">
        <v>9</v>
      </c>
      <c r="B36" s="35" t="s">
        <v>57</v>
      </c>
      <c r="C36" s="18">
        <f>13390450+300000</f>
        <v>13690450</v>
      </c>
      <c r="D36" s="19">
        <v>417984.48</v>
      </c>
      <c r="E36" s="18">
        <f>13808434.48+300000</f>
        <v>14108434.48</v>
      </c>
    </row>
    <row r="37" spans="1:5" s="36" customFormat="1" ht="10.5" x14ac:dyDescent="0.15">
      <c r="A37" s="34" t="s">
        <v>11</v>
      </c>
      <c r="B37" s="35" t="s">
        <v>58</v>
      </c>
      <c r="C37" s="18">
        <v>0</v>
      </c>
      <c r="D37" s="19"/>
      <c r="E37" s="18">
        <v>0</v>
      </c>
    </row>
    <row r="38" spans="1:5" s="36" customFormat="1" ht="10.5" x14ac:dyDescent="0.15">
      <c r="A38" s="34" t="s">
        <v>13</v>
      </c>
      <c r="B38" s="35" t="s">
        <v>59</v>
      </c>
      <c r="C38" s="18">
        <v>595900</v>
      </c>
      <c r="D38" s="19">
        <v>461239.18</v>
      </c>
      <c r="E38" s="18">
        <v>1057139.18</v>
      </c>
    </row>
    <row r="39" spans="1:5" s="36" customFormat="1" ht="10.5" x14ac:dyDescent="0.15">
      <c r="A39" s="34" t="s">
        <v>20</v>
      </c>
      <c r="B39" s="35" t="s">
        <v>60</v>
      </c>
      <c r="C39" s="18">
        <v>0</v>
      </c>
      <c r="D39" s="19">
        <v>2017576.83</v>
      </c>
      <c r="E39" s="18">
        <v>2017576.83</v>
      </c>
    </row>
    <row r="40" spans="1:5" s="36" customFormat="1" ht="10.5" x14ac:dyDescent="0.15">
      <c r="A40" s="34" t="s">
        <v>22</v>
      </c>
      <c r="B40" s="35" t="s">
        <v>61</v>
      </c>
      <c r="C40" s="18">
        <v>50700</v>
      </c>
      <c r="D40" s="19">
        <v>2011602.93</v>
      </c>
      <c r="E40" s="18">
        <v>2062302.93</v>
      </c>
    </row>
    <row r="41" spans="1:5" s="36" customFormat="1" ht="10.5" x14ac:dyDescent="0.15">
      <c r="A41" s="34" t="s">
        <v>24</v>
      </c>
      <c r="B41" s="35" t="s">
        <v>62</v>
      </c>
      <c r="C41" s="18">
        <v>0</v>
      </c>
      <c r="D41" s="19"/>
      <c r="E41" s="18">
        <v>0</v>
      </c>
    </row>
    <row r="42" spans="1:5" s="36" customFormat="1" ht="10.5" x14ac:dyDescent="0.15">
      <c r="A42" s="34" t="s">
        <v>26</v>
      </c>
      <c r="B42" s="35" t="s">
        <v>63</v>
      </c>
      <c r="C42" s="18">
        <v>275150</v>
      </c>
      <c r="D42" s="19">
        <v>31294.58</v>
      </c>
      <c r="E42" s="18">
        <v>306444.58</v>
      </c>
    </row>
    <row r="43" spans="1:5" s="36" customFormat="1" ht="10.5" x14ac:dyDescent="0.15">
      <c r="A43" s="34" t="s">
        <v>64</v>
      </c>
      <c r="B43" s="35" t="s">
        <v>65</v>
      </c>
      <c r="C43" s="18">
        <v>13779790</v>
      </c>
      <c r="D43" s="19">
        <v>5897397.1200000001</v>
      </c>
      <c r="E43" s="18">
        <v>19677187.120000001</v>
      </c>
    </row>
    <row r="44" spans="1:5" s="36" customFormat="1" ht="10.5" x14ac:dyDescent="0.15">
      <c r="A44" s="34" t="s">
        <v>66</v>
      </c>
      <c r="B44" s="35" t="s">
        <v>67</v>
      </c>
      <c r="C44" s="18">
        <v>339360</v>
      </c>
      <c r="D44" s="19">
        <v>52951.64</v>
      </c>
      <c r="E44" s="18">
        <v>392311.64</v>
      </c>
    </row>
    <row r="45" spans="1:5" s="36" customFormat="1" ht="10.5" x14ac:dyDescent="0.15">
      <c r="A45" s="34" t="s">
        <v>68</v>
      </c>
      <c r="B45" s="35" t="s">
        <v>69</v>
      </c>
      <c r="C45" s="18">
        <v>0</v>
      </c>
      <c r="D45" s="19"/>
      <c r="E45" s="18">
        <v>0</v>
      </c>
    </row>
    <row r="46" spans="1:5" s="36" customFormat="1" ht="10.5" x14ac:dyDescent="0.15">
      <c r="A46" s="34" t="s">
        <v>70</v>
      </c>
      <c r="B46" s="35" t="s">
        <v>71</v>
      </c>
      <c r="C46" s="18">
        <v>463590</v>
      </c>
      <c r="D46" s="19">
        <v>424893.48</v>
      </c>
      <c r="E46" s="18">
        <v>888483.48</v>
      </c>
    </row>
    <row r="47" spans="1:5" s="36" customFormat="1" ht="10.5" x14ac:dyDescent="0.15">
      <c r="A47" s="34" t="s">
        <v>72</v>
      </c>
      <c r="B47" s="40" t="s">
        <v>73</v>
      </c>
      <c r="C47" s="18">
        <v>9904900</v>
      </c>
      <c r="D47" s="19">
        <v>205560.78</v>
      </c>
      <c r="E47" s="18">
        <v>10110460.779999999</v>
      </c>
    </row>
    <row r="48" spans="1:5" s="36" customFormat="1" ht="10.5" x14ac:dyDescent="0.15">
      <c r="A48" s="37" t="s">
        <v>74</v>
      </c>
      <c r="B48" s="37" t="s">
        <v>75</v>
      </c>
      <c r="C48" s="38">
        <v>6041700</v>
      </c>
      <c r="D48" s="39">
        <v>0</v>
      </c>
      <c r="E48" s="38">
        <v>6041700</v>
      </c>
    </row>
    <row r="49" spans="1:5" s="36" customFormat="1" ht="10.5" x14ac:dyDescent="0.15">
      <c r="A49" s="34" t="s">
        <v>9</v>
      </c>
      <c r="B49" s="35" t="s">
        <v>76</v>
      </c>
      <c r="C49" s="18">
        <v>405900</v>
      </c>
      <c r="D49" s="19">
        <v>0</v>
      </c>
      <c r="E49" s="18">
        <v>405900</v>
      </c>
    </row>
    <row r="50" spans="1:5" s="36" customFormat="1" ht="10.5" x14ac:dyDescent="0.15">
      <c r="A50" s="34" t="s">
        <v>11</v>
      </c>
      <c r="B50" s="35" t="s">
        <v>77</v>
      </c>
      <c r="C50" s="18">
        <v>5495800</v>
      </c>
      <c r="D50" s="19">
        <v>0</v>
      </c>
      <c r="E50" s="18">
        <v>5495800</v>
      </c>
    </row>
    <row r="51" spans="1:5" s="36" customFormat="1" ht="10.5" x14ac:dyDescent="0.15">
      <c r="A51" s="34" t="s">
        <v>13</v>
      </c>
      <c r="B51" s="35" t="s">
        <v>78</v>
      </c>
      <c r="C51" s="18">
        <v>0</v>
      </c>
      <c r="D51" s="19">
        <v>0</v>
      </c>
      <c r="E51" s="18">
        <v>0</v>
      </c>
    </row>
    <row r="52" spans="1:5" s="36" customFormat="1" ht="10.5" x14ac:dyDescent="0.15">
      <c r="A52" s="34" t="s">
        <v>20</v>
      </c>
      <c r="B52" s="35" t="s">
        <v>79</v>
      </c>
      <c r="C52" s="18">
        <v>140000</v>
      </c>
      <c r="D52" s="19">
        <v>0</v>
      </c>
      <c r="E52" s="18">
        <v>140000</v>
      </c>
    </row>
    <row r="53" spans="1:5" s="36" customFormat="1" ht="10.5" x14ac:dyDescent="0.15">
      <c r="A53" s="41" t="s">
        <v>80</v>
      </c>
      <c r="B53" s="37" t="s">
        <v>81</v>
      </c>
      <c r="C53" s="38">
        <f>385000-300000</f>
        <v>85000</v>
      </c>
      <c r="D53" s="39">
        <v>0</v>
      </c>
      <c r="E53" s="38">
        <f>385000-300000</f>
        <v>85000</v>
      </c>
    </row>
    <row r="54" spans="1:5" s="5" customFormat="1" ht="10.5" x14ac:dyDescent="0.15">
      <c r="A54" s="42" t="s">
        <v>82</v>
      </c>
      <c r="B54" s="43" t="s">
        <v>83</v>
      </c>
      <c r="C54" s="44">
        <v>529110</v>
      </c>
      <c r="D54" s="45">
        <v>61394.65</v>
      </c>
      <c r="E54" s="44">
        <v>590504.65</v>
      </c>
    </row>
    <row r="55" spans="1:5" s="5" customFormat="1" ht="10.5" x14ac:dyDescent="0.15">
      <c r="A55" s="46"/>
      <c r="B55" s="24" t="s">
        <v>84</v>
      </c>
      <c r="C55" s="25">
        <v>113571400</v>
      </c>
      <c r="D55" s="26">
        <v>18524147.947872914</v>
      </c>
      <c r="E55" s="25">
        <v>132095547.94787291</v>
      </c>
    </row>
    <row r="56" spans="1:5" s="5" customFormat="1" ht="10.5" x14ac:dyDescent="0.15">
      <c r="A56" s="47"/>
      <c r="B56" s="48" t="s">
        <v>85</v>
      </c>
      <c r="C56" s="49">
        <v>947400</v>
      </c>
      <c r="D56" s="50">
        <v>-5233913.1998729147</v>
      </c>
      <c r="E56" s="49">
        <v>-4286513.199872911</v>
      </c>
    </row>
    <row r="57" spans="1:5" s="5" customFormat="1" ht="10.5" x14ac:dyDescent="0.15">
      <c r="A57" s="10" t="s">
        <v>86</v>
      </c>
      <c r="B57" s="11" t="s">
        <v>87</v>
      </c>
      <c r="C57" s="27">
        <v>0</v>
      </c>
      <c r="D57" s="28">
        <v>0</v>
      </c>
      <c r="E57" s="27">
        <v>0</v>
      </c>
    </row>
    <row r="58" spans="1:5" s="5" customFormat="1" ht="10.5" x14ac:dyDescent="0.15">
      <c r="A58" s="29"/>
      <c r="B58" s="13" t="s">
        <v>87</v>
      </c>
      <c r="C58" s="14">
        <v>0</v>
      </c>
      <c r="D58" s="15">
        <v>0</v>
      </c>
      <c r="E58" s="14">
        <v>0</v>
      </c>
    </row>
    <row r="59" spans="1:5" s="5" customFormat="1" ht="10.5" x14ac:dyDescent="0.15">
      <c r="A59" s="16" t="s">
        <v>9</v>
      </c>
      <c r="B59" s="29" t="s">
        <v>88</v>
      </c>
      <c r="C59" s="18">
        <v>0</v>
      </c>
      <c r="D59" s="51">
        <v>0</v>
      </c>
      <c r="E59" s="52">
        <v>0</v>
      </c>
    </row>
    <row r="60" spans="1:5" s="5" customFormat="1" ht="10.5" x14ac:dyDescent="0.15">
      <c r="A60" s="16" t="s">
        <v>11</v>
      </c>
      <c r="B60" s="29" t="s">
        <v>89</v>
      </c>
      <c r="C60" s="18">
        <v>0</v>
      </c>
      <c r="D60" s="51">
        <v>0</v>
      </c>
      <c r="E60" s="52">
        <v>0</v>
      </c>
    </row>
    <row r="61" spans="1:5" s="5" customFormat="1" ht="10.5" x14ac:dyDescent="0.15">
      <c r="A61" s="16"/>
      <c r="B61" s="53" t="s">
        <v>90</v>
      </c>
      <c r="C61" s="52">
        <v>-1131300</v>
      </c>
      <c r="D61" s="54">
        <v>0</v>
      </c>
      <c r="E61" s="52">
        <v>-1131300</v>
      </c>
    </row>
    <row r="62" spans="1:5" s="5" customFormat="1" ht="10.5" x14ac:dyDescent="0.15">
      <c r="A62" s="16"/>
      <c r="B62" s="53" t="s">
        <v>91</v>
      </c>
      <c r="C62" s="52">
        <v>1131300</v>
      </c>
      <c r="D62" s="54">
        <v>0</v>
      </c>
      <c r="E62" s="52">
        <v>1131300</v>
      </c>
    </row>
    <row r="63" spans="1:5" s="5" customFormat="1" ht="10.5" x14ac:dyDescent="0.15">
      <c r="A63" s="16"/>
      <c r="B63" s="53" t="s">
        <v>92</v>
      </c>
      <c r="C63" s="52"/>
      <c r="D63" s="54"/>
      <c r="E63" s="52"/>
    </row>
    <row r="64" spans="1:5" s="5" customFormat="1" ht="10.5" x14ac:dyDescent="0.15">
      <c r="A64" s="16" t="s">
        <v>13</v>
      </c>
      <c r="B64" s="29" t="s">
        <v>93</v>
      </c>
      <c r="C64" s="18">
        <v>0</v>
      </c>
      <c r="D64" s="51"/>
      <c r="E64" s="52">
        <v>0</v>
      </c>
    </row>
    <row r="65" spans="1:5" s="5" customFormat="1" ht="10.5" x14ac:dyDescent="0.15">
      <c r="A65" s="10" t="s">
        <v>94</v>
      </c>
      <c r="B65" s="11" t="s">
        <v>95</v>
      </c>
      <c r="C65" s="27">
        <v>0</v>
      </c>
      <c r="D65" s="28">
        <v>0</v>
      </c>
      <c r="E65" s="27">
        <v>0</v>
      </c>
    </row>
    <row r="66" spans="1:5" s="5" customFormat="1" ht="10.5" x14ac:dyDescent="0.15">
      <c r="A66" s="29"/>
      <c r="B66" s="13" t="s">
        <v>95</v>
      </c>
      <c r="C66" s="14">
        <v>0</v>
      </c>
      <c r="D66" s="15">
        <v>0</v>
      </c>
      <c r="E66" s="14">
        <v>0</v>
      </c>
    </row>
    <row r="67" spans="1:5" s="5" customFormat="1" ht="10.5" x14ac:dyDescent="0.15">
      <c r="A67" s="16" t="s">
        <v>9</v>
      </c>
      <c r="B67" s="29" t="s">
        <v>96</v>
      </c>
      <c r="C67" s="18">
        <v>0</v>
      </c>
      <c r="D67" s="51">
        <v>0</v>
      </c>
      <c r="E67" s="52">
        <v>0</v>
      </c>
    </row>
    <row r="68" spans="1:5" s="5" customFormat="1" ht="10.5" x14ac:dyDescent="0.15">
      <c r="A68" s="16" t="s">
        <v>11</v>
      </c>
      <c r="B68" s="29" t="s">
        <v>97</v>
      </c>
      <c r="C68" s="18">
        <v>0</v>
      </c>
      <c r="D68" s="51">
        <v>0</v>
      </c>
      <c r="E68" s="52">
        <v>0</v>
      </c>
    </row>
    <row r="69" spans="1:5" s="5" customFormat="1" ht="10.5" x14ac:dyDescent="0.15">
      <c r="A69" s="10" t="s">
        <v>98</v>
      </c>
      <c r="B69" s="11" t="s">
        <v>99</v>
      </c>
      <c r="C69" s="27">
        <v>-305600</v>
      </c>
      <c r="D69" s="28">
        <v>0</v>
      </c>
      <c r="E69" s="27">
        <v>-305600</v>
      </c>
    </row>
    <row r="70" spans="1:5" s="5" customFormat="1" ht="10.5" x14ac:dyDescent="0.15">
      <c r="A70" s="16"/>
      <c r="B70" s="13" t="s">
        <v>99</v>
      </c>
      <c r="C70" s="14">
        <v>-305600</v>
      </c>
      <c r="D70" s="15">
        <v>0</v>
      </c>
      <c r="E70" s="14">
        <v>-305600</v>
      </c>
    </row>
    <row r="71" spans="1:5" s="5" customFormat="1" ht="10.5" x14ac:dyDescent="0.15">
      <c r="A71" s="16" t="s">
        <v>9</v>
      </c>
      <c r="B71" s="29" t="s">
        <v>100</v>
      </c>
      <c r="C71" s="18">
        <v>70300</v>
      </c>
      <c r="D71" s="55">
        <v>0</v>
      </c>
      <c r="E71" s="56">
        <v>70300</v>
      </c>
    </row>
    <row r="72" spans="1:5" s="5" customFormat="1" ht="10.5" x14ac:dyDescent="0.15">
      <c r="A72" s="16" t="s">
        <v>11</v>
      </c>
      <c r="B72" s="29" t="s">
        <v>101</v>
      </c>
      <c r="C72" s="56">
        <v>-375900</v>
      </c>
      <c r="D72" s="55"/>
      <c r="E72" s="56">
        <v>-375900</v>
      </c>
    </row>
    <row r="73" spans="1:5" s="5" customFormat="1" ht="10.5" x14ac:dyDescent="0.15">
      <c r="A73" s="47"/>
      <c r="B73" s="48" t="s">
        <v>102</v>
      </c>
      <c r="C73" s="49">
        <v>641800</v>
      </c>
      <c r="D73" s="50">
        <v>-5233913.1998729147</v>
      </c>
      <c r="E73" s="49">
        <v>-4592113.1998729147</v>
      </c>
    </row>
    <row r="74" spans="1:5" s="5" customFormat="1" ht="21" x14ac:dyDescent="0.15">
      <c r="A74" s="10" t="s">
        <v>103</v>
      </c>
      <c r="B74" s="57" t="s">
        <v>104</v>
      </c>
      <c r="C74" s="27">
        <v>4641800</v>
      </c>
      <c r="D74" s="28">
        <v>139179.00320708624</v>
      </c>
      <c r="E74" s="27">
        <v>4780979.0032070866</v>
      </c>
    </row>
    <row r="75" spans="1:5" s="5" customFormat="1" ht="10.5" x14ac:dyDescent="0.15">
      <c r="A75" s="47"/>
      <c r="B75" s="48" t="s">
        <v>105</v>
      </c>
      <c r="C75" s="49">
        <v>-4000000</v>
      </c>
      <c r="D75" s="50">
        <v>-5373092.2030800013</v>
      </c>
      <c r="E75" s="49">
        <v>-9373092.2030800022</v>
      </c>
    </row>
    <row r="76" spans="1:5" s="5" customFormat="1" ht="10.5" x14ac:dyDescent="0.15">
      <c r="C76" s="58"/>
      <c r="D76" s="33"/>
      <c r="E76" s="58"/>
    </row>
    <row r="77" spans="1:5" s="5" customFormat="1" ht="21" x14ac:dyDescent="0.15">
      <c r="A77" s="59"/>
      <c r="B77" s="57" t="s">
        <v>106</v>
      </c>
      <c r="C77" s="27">
        <v>4000000</v>
      </c>
      <c r="D77" s="28">
        <v>5373092.2000000002</v>
      </c>
      <c r="E77" s="27">
        <v>9373092.1999999993</v>
      </c>
    </row>
    <row r="78" spans="1:5" s="5" customFormat="1" ht="10.5" x14ac:dyDescent="0.15">
      <c r="C78" s="58"/>
      <c r="D78" s="33"/>
      <c r="E78" s="58"/>
    </row>
    <row r="79" spans="1:5" s="5" customFormat="1" ht="10.5" x14ac:dyDescent="0.15">
      <c r="A79" s="47"/>
      <c r="B79" s="48" t="s">
        <v>107</v>
      </c>
      <c r="C79" s="49">
        <v>0</v>
      </c>
      <c r="D79" s="50">
        <v>0</v>
      </c>
      <c r="E79" s="49">
        <v>0</v>
      </c>
    </row>
    <row r="81" spans="2:5" s="63" customFormat="1" ht="36.75" hidden="1" customHeight="1" x14ac:dyDescent="0.2">
      <c r="B81" s="60" t="s">
        <v>108</v>
      </c>
      <c r="C81" s="61"/>
      <c r="D81" s="62" t="s">
        <v>109</v>
      </c>
      <c r="E81" s="61"/>
    </row>
    <row r="82" spans="2:5" hidden="1" x14ac:dyDescent="0.2">
      <c r="B82" s="64" t="s">
        <v>110</v>
      </c>
      <c r="D82" s="65" t="e">
        <v>#REF!</v>
      </c>
      <c r="E82" s="66"/>
    </row>
    <row r="83" spans="2:5" hidden="1" x14ac:dyDescent="0.2">
      <c r="B83" s="64" t="s">
        <v>111</v>
      </c>
      <c r="D83" s="65" t="e">
        <v>#REF!</v>
      </c>
      <c r="E83" s="66"/>
    </row>
    <row r="84" spans="2:5" hidden="1" x14ac:dyDescent="0.2">
      <c r="B84" s="64" t="s">
        <v>112</v>
      </c>
      <c r="D84" s="65">
        <v>5373092.2000000002</v>
      </c>
      <c r="E84" s="66"/>
    </row>
    <row r="85" spans="2:5" hidden="1" x14ac:dyDescent="0.2">
      <c r="B85" s="64" t="s">
        <v>113</v>
      </c>
      <c r="D85" s="65" t="e">
        <v>#REF!</v>
      </c>
      <c r="E85" s="66"/>
    </row>
    <row r="86" spans="2:5" hidden="1" x14ac:dyDescent="0.2">
      <c r="E86" s="66"/>
    </row>
    <row r="87" spans="2:5" ht="23.25" hidden="1" customHeight="1" x14ac:dyDescent="0.2">
      <c r="B87" s="67" t="s">
        <v>114</v>
      </c>
      <c r="C87" s="68" t="s">
        <v>115</v>
      </c>
      <c r="D87" s="69" t="e">
        <v>#REF!</v>
      </c>
      <c r="E87" s="66"/>
    </row>
    <row r="88" spans="2:5" x14ac:dyDescent="0.2">
      <c r="C88" s="70"/>
    </row>
  </sheetData>
  <mergeCells count="1">
    <mergeCell ref="C5:E5"/>
  </mergeCells>
  <pageMargins left="1.8897637795275593" right="0.70866141732283472" top="0.74803149606299213" bottom="0.74803149606299213" header="0.31496062992125984" footer="0.31496062992125984"/>
  <pageSetup paperSize="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O87"/>
  <sheetViews>
    <sheetView topLeftCell="A25" zoomScale="130" zoomScaleNormal="130" workbookViewId="0">
      <selection activeCell="B31" sqref="B31"/>
    </sheetView>
  </sheetViews>
  <sheetFormatPr defaultColWidth="9.140625" defaultRowHeight="12.75" x14ac:dyDescent="0.2"/>
  <cols>
    <col min="1" max="1" width="5" style="1" customWidth="1"/>
    <col min="2" max="2" width="40.42578125" style="1" customWidth="1"/>
    <col min="3" max="11" width="12.28515625" style="2" customWidth="1"/>
    <col min="12" max="13" width="9.140625" style="1" customWidth="1"/>
    <col min="14" max="14" width="15.28515625" style="1" customWidth="1"/>
    <col min="15" max="16384" width="9.140625" style="1"/>
  </cols>
  <sheetData>
    <row r="1" spans="1:15" ht="84.75" customHeight="1" x14ac:dyDescent="0.2"/>
    <row r="2" spans="1:15" ht="25.5" x14ac:dyDescent="0.35">
      <c r="A2" s="71" t="s">
        <v>116</v>
      </c>
      <c r="B2" s="4"/>
    </row>
    <row r="4" spans="1:15" s="5" customFormat="1" ht="12.75" customHeight="1" x14ac:dyDescent="0.15">
      <c r="C4" s="110" t="s">
        <v>1</v>
      </c>
      <c r="D4" s="111"/>
      <c r="E4" s="112"/>
      <c r="F4" s="113" t="s">
        <v>117</v>
      </c>
      <c r="G4" s="114"/>
      <c r="H4" s="115"/>
      <c r="I4" s="110" t="s">
        <v>118</v>
      </c>
      <c r="J4" s="111"/>
      <c r="K4" s="112"/>
    </row>
    <row r="5" spans="1:15" s="5" customFormat="1" ht="42" x14ac:dyDescent="0.15">
      <c r="A5" s="6"/>
      <c r="B5" s="7"/>
      <c r="C5" s="8" t="s">
        <v>2</v>
      </c>
      <c r="D5" s="8" t="s">
        <v>3</v>
      </c>
      <c r="E5" s="9" t="s">
        <v>4</v>
      </c>
      <c r="F5" s="72" t="s">
        <v>2</v>
      </c>
      <c r="G5" s="72" t="s">
        <v>3</v>
      </c>
      <c r="H5" s="73" t="s">
        <v>4</v>
      </c>
      <c r="I5" s="8" t="s">
        <v>2</v>
      </c>
      <c r="J5" s="8" t="s">
        <v>3</v>
      </c>
      <c r="K5" s="9" t="s">
        <v>4</v>
      </c>
    </row>
    <row r="6" spans="1:15" s="5" customFormat="1" ht="10.5" x14ac:dyDescent="0.15">
      <c r="A6" s="10" t="s">
        <v>5</v>
      </c>
      <c r="B6" s="11" t="s">
        <v>6</v>
      </c>
      <c r="C6" s="12"/>
      <c r="D6" s="12"/>
      <c r="E6" s="12"/>
      <c r="F6" s="74"/>
      <c r="G6" s="74"/>
      <c r="H6" s="74"/>
      <c r="I6" s="12"/>
      <c r="J6" s="12"/>
      <c r="K6" s="12"/>
    </row>
    <row r="7" spans="1:15" s="5" customFormat="1" ht="10.5" x14ac:dyDescent="0.15">
      <c r="A7" s="13" t="s">
        <v>7</v>
      </c>
      <c r="B7" s="13" t="s">
        <v>8</v>
      </c>
      <c r="C7" s="14">
        <v>21713500</v>
      </c>
      <c r="D7" s="15">
        <v>8568775.9979999997</v>
      </c>
      <c r="E7" s="14">
        <v>30282275.998000003</v>
      </c>
      <c r="F7" s="14">
        <v>20902000</v>
      </c>
      <c r="G7" s="14">
        <v>1420753.44</v>
      </c>
      <c r="H7" s="14">
        <v>22322753.440000001</v>
      </c>
      <c r="I7" s="14">
        <v>20902000</v>
      </c>
      <c r="J7" s="14">
        <v>386768.88</v>
      </c>
      <c r="K7" s="14">
        <v>21288768.879999999</v>
      </c>
    </row>
    <row r="8" spans="1:15" s="5" customFormat="1" ht="10.5" x14ac:dyDescent="0.15">
      <c r="A8" s="16" t="s">
        <v>9</v>
      </c>
      <c r="B8" s="17" t="s">
        <v>10</v>
      </c>
      <c r="C8" s="18">
        <v>21672000</v>
      </c>
      <c r="D8" s="19">
        <v>468850.66800000001</v>
      </c>
      <c r="E8" s="18">
        <v>22140850.668000001</v>
      </c>
      <c r="F8" s="18">
        <v>20902000</v>
      </c>
      <c r="G8" s="18">
        <v>50000</v>
      </c>
      <c r="H8" s="18">
        <v>20952000</v>
      </c>
      <c r="I8" s="18">
        <v>20902000</v>
      </c>
      <c r="J8" s="18">
        <v>35598.879999999997</v>
      </c>
      <c r="K8" s="18">
        <v>20937598.879999999</v>
      </c>
    </row>
    <row r="9" spans="1:15" s="5" customFormat="1" ht="10.5" x14ac:dyDescent="0.15">
      <c r="A9" s="16" t="s">
        <v>11</v>
      </c>
      <c r="B9" s="17" t="s">
        <v>12</v>
      </c>
      <c r="C9" s="18">
        <v>0</v>
      </c>
      <c r="D9" s="19">
        <v>1691299.55</v>
      </c>
      <c r="E9" s="18">
        <v>1691299.55</v>
      </c>
      <c r="F9" s="18">
        <v>0</v>
      </c>
      <c r="G9" s="18">
        <v>164000</v>
      </c>
      <c r="H9" s="18">
        <v>164000</v>
      </c>
      <c r="I9" s="18">
        <v>0</v>
      </c>
      <c r="J9" s="18">
        <v>10000</v>
      </c>
      <c r="K9" s="18">
        <v>10000</v>
      </c>
    </row>
    <row r="10" spans="1:15" s="5" customFormat="1" ht="10.5" x14ac:dyDescent="0.15">
      <c r="A10" s="16" t="s">
        <v>13</v>
      </c>
      <c r="B10" s="17" t="s">
        <v>14</v>
      </c>
      <c r="C10" s="18">
        <v>41500</v>
      </c>
      <c r="D10" s="19">
        <v>6408625.7800000003</v>
      </c>
      <c r="E10" s="18">
        <v>6450125.7800000003</v>
      </c>
      <c r="F10" s="18">
        <v>0</v>
      </c>
      <c r="G10" s="18">
        <v>1206753.44</v>
      </c>
      <c r="H10" s="18">
        <v>1206753.44</v>
      </c>
      <c r="I10" s="18">
        <v>0</v>
      </c>
      <c r="J10" s="18">
        <v>341170</v>
      </c>
      <c r="K10" s="18">
        <v>341170</v>
      </c>
      <c r="O10" s="20"/>
    </row>
    <row r="11" spans="1:15" s="5" customFormat="1" ht="10.5" x14ac:dyDescent="0.15">
      <c r="A11" s="13" t="s">
        <v>15</v>
      </c>
      <c r="B11" s="13" t="s">
        <v>16</v>
      </c>
      <c r="C11" s="14">
        <v>92378000</v>
      </c>
      <c r="D11" s="15">
        <v>4721458.75</v>
      </c>
      <c r="E11" s="14">
        <v>97099458.75</v>
      </c>
      <c r="F11" s="14">
        <v>91086700</v>
      </c>
      <c r="G11" s="14">
        <v>604129.64</v>
      </c>
      <c r="H11" s="14">
        <v>91690829.640000001</v>
      </c>
      <c r="I11" s="14">
        <v>91299000</v>
      </c>
      <c r="J11" s="14">
        <v>106000</v>
      </c>
      <c r="K11" s="14">
        <v>91405000</v>
      </c>
    </row>
    <row r="12" spans="1:15" s="5" customFormat="1" ht="10.5" x14ac:dyDescent="0.15">
      <c r="A12" s="16" t="s">
        <v>9</v>
      </c>
      <c r="B12" s="17" t="s">
        <v>17</v>
      </c>
      <c r="C12" s="18">
        <v>84850700</v>
      </c>
      <c r="D12" s="19">
        <v>1459421.78</v>
      </c>
      <c r="E12" s="18">
        <v>86310121.780000001</v>
      </c>
      <c r="F12" s="18">
        <v>84214100</v>
      </c>
      <c r="G12" s="18">
        <v>30720</v>
      </c>
      <c r="H12" s="18">
        <v>84244820</v>
      </c>
      <c r="I12" s="18">
        <v>84629100</v>
      </c>
      <c r="J12" s="18">
        <v>0</v>
      </c>
      <c r="K12" s="18">
        <v>84629100</v>
      </c>
    </row>
    <row r="13" spans="1:15" s="5" customFormat="1" ht="10.5" x14ac:dyDescent="0.15">
      <c r="A13" s="16" t="s">
        <v>11</v>
      </c>
      <c r="B13" s="17" t="s">
        <v>18</v>
      </c>
      <c r="C13" s="18">
        <v>4311750</v>
      </c>
      <c r="D13" s="19">
        <v>335935.15</v>
      </c>
      <c r="E13" s="18">
        <v>4647685.1500000004</v>
      </c>
      <c r="F13" s="18">
        <v>3913700</v>
      </c>
      <c r="G13" s="18">
        <v>5000</v>
      </c>
      <c r="H13" s="18">
        <v>3918700</v>
      </c>
      <c r="I13" s="18">
        <v>3964400</v>
      </c>
      <c r="J13" s="18">
        <v>0</v>
      </c>
      <c r="K13" s="18">
        <v>3964400</v>
      </c>
    </row>
    <row r="14" spans="1:15" s="5" customFormat="1" ht="10.5" x14ac:dyDescent="0.15">
      <c r="A14" s="16" t="s">
        <v>13</v>
      </c>
      <c r="B14" s="17" t="s">
        <v>19</v>
      </c>
      <c r="C14" s="18">
        <v>80000</v>
      </c>
      <c r="D14" s="19">
        <v>44499.95</v>
      </c>
      <c r="E14" s="18">
        <v>124499.95</v>
      </c>
      <c r="F14" s="18">
        <v>80000</v>
      </c>
      <c r="G14" s="18">
        <v>0</v>
      </c>
      <c r="H14" s="18">
        <v>80000</v>
      </c>
      <c r="I14" s="18">
        <v>80000</v>
      </c>
      <c r="J14" s="18">
        <v>0</v>
      </c>
      <c r="K14" s="18">
        <v>80000</v>
      </c>
    </row>
    <row r="15" spans="1:15" s="5" customFormat="1" ht="10.5" x14ac:dyDescent="0.15">
      <c r="A15" s="16" t="s">
        <v>20</v>
      </c>
      <c r="B15" s="17" t="s">
        <v>21</v>
      </c>
      <c r="C15" s="18">
        <v>800000</v>
      </c>
      <c r="D15" s="19">
        <v>1547323.58</v>
      </c>
      <c r="E15" s="18">
        <v>2347323.58</v>
      </c>
      <c r="F15" s="18">
        <v>800000</v>
      </c>
      <c r="G15" s="18">
        <v>311775</v>
      </c>
      <c r="H15" s="18">
        <v>1111775</v>
      </c>
      <c r="I15" s="18">
        <v>800000</v>
      </c>
      <c r="J15" s="18">
        <v>70000</v>
      </c>
      <c r="K15" s="18">
        <v>870000</v>
      </c>
    </row>
    <row r="16" spans="1:15" s="5" customFormat="1" ht="10.5" x14ac:dyDescent="0.15">
      <c r="A16" s="16" t="s">
        <v>22</v>
      </c>
      <c r="B16" s="17" t="s">
        <v>23</v>
      </c>
      <c r="C16" s="18">
        <v>425400</v>
      </c>
      <c r="D16" s="19">
        <v>26567.200000000001</v>
      </c>
      <c r="E16" s="18">
        <v>451967.2</v>
      </c>
      <c r="F16" s="18">
        <v>286400</v>
      </c>
      <c r="G16" s="18">
        <v>0</v>
      </c>
      <c r="H16" s="18">
        <v>286400</v>
      </c>
      <c r="I16" s="18">
        <v>125300</v>
      </c>
      <c r="J16" s="18">
        <v>0</v>
      </c>
      <c r="K16" s="18">
        <v>125300</v>
      </c>
    </row>
    <row r="17" spans="1:14" s="5" customFormat="1" ht="10.5" x14ac:dyDescent="0.15">
      <c r="A17" s="16" t="s">
        <v>24</v>
      </c>
      <c r="B17" s="17" t="s">
        <v>25</v>
      </c>
      <c r="C17" s="18">
        <v>549900</v>
      </c>
      <c r="D17" s="19">
        <v>25748.5</v>
      </c>
      <c r="E17" s="18">
        <v>575648.5</v>
      </c>
      <c r="F17" s="18">
        <v>487900</v>
      </c>
      <c r="G17" s="18">
        <v>2000</v>
      </c>
      <c r="H17" s="18">
        <v>489900</v>
      </c>
      <c r="I17" s="18">
        <v>463600</v>
      </c>
      <c r="J17" s="18">
        <v>0</v>
      </c>
      <c r="K17" s="18">
        <v>463600</v>
      </c>
    </row>
    <row r="18" spans="1:14" s="5" customFormat="1" ht="10.5" x14ac:dyDescent="0.15">
      <c r="A18" s="16" t="s">
        <v>26</v>
      </c>
      <c r="B18" s="17" t="s">
        <v>27</v>
      </c>
      <c r="C18" s="18">
        <v>1360250</v>
      </c>
      <c r="D18" s="19">
        <v>1281962.5900000001</v>
      </c>
      <c r="E18" s="18">
        <v>2642212.59</v>
      </c>
      <c r="F18" s="18">
        <v>1304600</v>
      </c>
      <c r="G18" s="18">
        <v>254634.64</v>
      </c>
      <c r="H18" s="18">
        <v>1559234.6400000001</v>
      </c>
      <c r="I18" s="18">
        <v>1236600</v>
      </c>
      <c r="J18" s="18">
        <v>36000</v>
      </c>
      <c r="K18" s="18">
        <v>1272600</v>
      </c>
    </row>
    <row r="19" spans="1:14" s="5" customFormat="1" ht="10.5" x14ac:dyDescent="0.15">
      <c r="A19" s="13" t="s">
        <v>28</v>
      </c>
      <c r="B19" s="13" t="s">
        <v>29</v>
      </c>
      <c r="C19" s="21">
        <v>0</v>
      </c>
      <c r="D19" s="22">
        <v>0</v>
      </c>
      <c r="E19" s="14">
        <v>0</v>
      </c>
      <c r="F19" s="21">
        <v>0</v>
      </c>
      <c r="G19" s="21">
        <v>0</v>
      </c>
      <c r="H19" s="14">
        <v>0</v>
      </c>
      <c r="I19" s="21">
        <v>0</v>
      </c>
      <c r="J19" s="21">
        <v>0</v>
      </c>
      <c r="K19" s="14">
        <v>0</v>
      </c>
    </row>
    <row r="20" spans="1:14" s="5" customFormat="1" ht="10.5" x14ac:dyDescent="0.15">
      <c r="A20" s="13" t="s">
        <v>30</v>
      </c>
      <c r="B20" s="13" t="s">
        <v>31</v>
      </c>
      <c r="C20" s="14">
        <v>0</v>
      </c>
      <c r="D20" s="22">
        <v>0</v>
      </c>
      <c r="E20" s="14">
        <v>0</v>
      </c>
      <c r="F20" s="14">
        <v>0</v>
      </c>
      <c r="G20" s="21">
        <v>0</v>
      </c>
      <c r="H20" s="14">
        <v>0</v>
      </c>
      <c r="I20" s="14">
        <v>0</v>
      </c>
      <c r="J20" s="21">
        <v>0</v>
      </c>
      <c r="K20" s="14">
        <v>0</v>
      </c>
    </row>
    <row r="21" spans="1:14" s="5" customFormat="1" ht="10.5" x14ac:dyDescent="0.15">
      <c r="A21" s="13" t="s">
        <v>32</v>
      </c>
      <c r="B21" s="13" t="s">
        <v>33</v>
      </c>
      <c r="C21" s="14">
        <v>427300</v>
      </c>
      <c r="D21" s="22">
        <v>0</v>
      </c>
      <c r="E21" s="14">
        <v>427300</v>
      </c>
      <c r="F21" s="14">
        <v>351400</v>
      </c>
      <c r="G21" s="21">
        <v>0</v>
      </c>
      <c r="H21" s="14">
        <v>351400</v>
      </c>
      <c r="I21" s="14">
        <v>311300</v>
      </c>
      <c r="J21" s="21">
        <v>0</v>
      </c>
      <c r="K21" s="14">
        <v>311300</v>
      </c>
    </row>
    <row r="22" spans="1:14" s="5" customFormat="1" ht="10.5" x14ac:dyDescent="0.15">
      <c r="A22" s="13" t="s">
        <v>34</v>
      </c>
      <c r="B22" s="13" t="s">
        <v>35</v>
      </c>
      <c r="C22" s="14">
        <v>0</v>
      </c>
      <c r="D22" s="22">
        <v>0</v>
      </c>
      <c r="E22" s="14">
        <v>0</v>
      </c>
      <c r="F22" s="14">
        <v>0</v>
      </c>
      <c r="G22" s="21">
        <v>0</v>
      </c>
      <c r="H22" s="14">
        <v>0</v>
      </c>
      <c r="I22" s="14">
        <v>0</v>
      </c>
      <c r="J22" s="21">
        <v>0</v>
      </c>
      <c r="K22" s="14">
        <v>0</v>
      </c>
    </row>
    <row r="23" spans="1:14" s="5" customFormat="1" ht="10.5" x14ac:dyDescent="0.15">
      <c r="A23" s="13" t="s">
        <v>36</v>
      </c>
      <c r="B23" s="13" t="s">
        <v>37</v>
      </c>
      <c r="C23" s="14">
        <v>0</v>
      </c>
      <c r="D23" s="15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4" s="5" customFormat="1" ht="10.5" x14ac:dyDescent="0.15">
      <c r="A24" s="23"/>
      <c r="B24" s="24" t="s">
        <v>38</v>
      </c>
      <c r="C24" s="25">
        <v>114518800</v>
      </c>
      <c r="D24" s="26">
        <v>13290234.748</v>
      </c>
      <c r="E24" s="25">
        <v>127809034.748</v>
      </c>
      <c r="F24" s="75">
        <v>112340100</v>
      </c>
      <c r="G24" s="75">
        <v>2024883.08</v>
      </c>
      <c r="H24" s="75">
        <v>114364983.08</v>
      </c>
      <c r="I24" s="25">
        <v>112512300</v>
      </c>
      <c r="J24" s="25">
        <v>492768.88</v>
      </c>
      <c r="K24" s="25">
        <v>113005068.88</v>
      </c>
    </row>
    <row r="25" spans="1:14" s="5" customFormat="1" ht="10.5" x14ac:dyDescent="0.15">
      <c r="A25" s="10" t="s">
        <v>39</v>
      </c>
      <c r="B25" s="11" t="s">
        <v>40</v>
      </c>
      <c r="C25" s="27"/>
      <c r="D25" s="28"/>
      <c r="E25" s="27"/>
      <c r="F25" s="76"/>
      <c r="G25" s="76"/>
      <c r="H25" s="76"/>
      <c r="I25" s="27"/>
      <c r="J25" s="27"/>
      <c r="K25" s="27"/>
    </row>
    <row r="26" spans="1:14" s="5" customFormat="1" ht="10.5" x14ac:dyDescent="0.15">
      <c r="A26" s="13" t="s">
        <v>41</v>
      </c>
      <c r="B26" s="13" t="s">
        <v>42</v>
      </c>
      <c r="C26" s="21">
        <v>67815750</v>
      </c>
      <c r="D26" s="22">
        <v>6942252.2778729126</v>
      </c>
      <c r="E26" s="21">
        <v>74758002.27787292</v>
      </c>
      <c r="F26" s="21">
        <v>69011450</v>
      </c>
      <c r="G26" s="21">
        <v>1080526.9518428447</v>
      </c>
      <c r="H26" s="21">
        <v>70091976.951842844</v>
      </c>
      <c r="I26" s="21">
        <v>68823250</v>
      </c>
      <c r="J26" s="21">
        <v>409304.81721201848</v>
      </c>
      <c r="K26" s="21">
        <v>69232554.817212015</v>
      </c>
    </row>
    <row r="27" spans="1:14" s="5" customFormat="1" ht="10.5" x14ac:dyDescent="0.15">
      <c r="A27" s="16" t="s">
        <v>9</v>
      </c>
      <c r="B27" s="29" t="s">
        <v>43</v>
      </c>
      <c r="C27" s="18">
        <v>49052500</v>
      </c>
      <c r="D27" s="19">
        <v>6457008.993440669</v>
      </c>
      <c r="E27" s="18">
        <v>55509508.993440673</v>
      </c>
      <c r="F27" s="18">
        <v>50193100</v>
      </c>
      <c r="G27" s="18">
        <v>1061486.7881912447</v>
      </c>
      <c r="H27" s="18">
        <v>51254586.788191244</v>
      </c>
      <c r="I27" s="18">
        <v>49970200</v>
      </c>
      <c r="J27" s="18">
        <v>403291.45667961845</v>
      </c>
      <c r="K27" s="18">
        <v>50373491.45667962</v>
      </c>
      <c r="N27" s="30"/>
    </row>
    <row r="28" spans="1:14" s="5" customFormat="1" ht="10.5" x14ac:dyDescent="0.15">
      <c r="A28" s="31" t="s">
        <v>44</v>
      </c>
      <c r="B28" s="29" t="s">
        <v>45</v>
      </c>
      <c r="C28" s="18">
        <v>46730800</v>
      </c>
      <c r="D28" s="19">
        <v>1595310.9511411418</v>
      </c>
      <c r="E28" s="18">
        <v>48326110.951141141</v>
      </c>
      <c r="F28" s="18">
        <v>47858800</v>
      </c>
      <c r="G28" s="18">
        <v>410313.8924080907</v>
      </c>
      <c r="H28" s="18">
        <v>48269113.892408088</v>
      </c>
      <c r="I28" s="18">
        <v>47624500</v>
      </c>
      <c r="J28" s="18">
        <v>225383.49076816341</v>
      </c>
      <c r="K28" s="18">
        <v>47849883.490768164</v>
      </c>
    </row>
    <row r="29" spans="1:14" s="5" customFormat="1" ht="10.5" x14ac:dyDescent="0.15">
      <c r="A29" s="31" t="s">
        <v>46</v>
      </c>
      <c r="B29" s="29" t="s">
        <v>47</v>
      </c>
      <c r="C29" s="18">
        <v>400000</v>
      </c>
      <c r="D29" s="19">
        <v>4211808.9331245078</v>
      </c>
      <c r="E29" s="18">
        <v>4611808.9331245078</v>
      </c>
      <c r="F29" s="18">
        <v>400000</v>
      </c>
      <c r="G29" s="18">
        <v>564127.14150606049</v>
      </c>
      <c r="H29" s="18">
        <v>964127.14150606049</v>
      </c>
      <c r="I29" s="18">
        <v>400000</v>
      </c>
      <c r="J29" s="18">
        <v>154126.05916295445</v>
      </c>
      <c r="K29" s="18">
        <v>554126.05916295445</v>
      </c>
    </row>
    <row r="30" spans="1:14" s="5" customFormat="1" ht="10.5" x14ac:dyDescent="0.15">
      <c r="A30" s="31" t="s">
        <v>48</v>
      </c>
      <c r="B30" s="29" t="s">
        <v>49</v>
      </c>
      <c r="C30" s="58">
        <v>622700</v>
      </c>
      <c r="D30" s="33">
        <v>25424.440172156523</v>
      </c>
      <c r="E30" s="18">
        <v>648124.44017215655</v>
      </c>
      <c r="F30" s="18">
        <v>647500</v>
      </c>
      <c r="G30" s="18">
        <v>3405.3341418008058</v>
      </c>
      <c r="H30" s="18">
        <v>650905.33414180076</v>
      </c>
      <c r="I30" s="18">
        <v>658900</v>
      </c>
      <c r="J30" s="18">
        <v>930.37667006699257</v>
      </c>
      <c r="K30" s="18">
        <v>659830.37667006697</v>
      </c>
    </row>
    <row r="31" spans="1:14" s="5" customFormat="1" ht="10.5" x14ac:dyDescent="0.15">
      <c r="A31" s="31" t="s">
        <v>50</v>
      </c>
      <c r="B31" s="29" t="s">
        <v>51</v>
      </c>
      <c r="C31" s="18">
        <v>1295000</v>
      </c>
      <c r="D31" s="19">
        <v>10494.164789091232</v>
      </c>
      <c r="E31" s="18">
        <v>1305494.1647890913</v>
      </c>
      <c r="F31" s="18">
        <v>1282800</v>
      </c>
      <c r="G31" s="18">
        <v>1405.5820857409676</v>
      </c>
      <c r="H31" s="18">
        <v>1284205.582085741</v>
      </c>
      <c r="I31" s="18">
        <v>1282800</v>
      </c>
      <c r="J31" s="18">
        <v>384.02128131424774</v>
      </c>
      <c r="K31" s="18">
        <v>1283184.0212813143</v>
      </c>
    </row>
    <row r="32" spans="1:14" s="5" customFormat="1" ht="10.5" x14ac:dyDescent="0.15">
      <c r="A32" s="31" t="s">
        <v>52</v>
      </c>
      <c r="B32" s="29" t="s">
        <v>53</v>
      </c>
      <c r="C32" s="18">
        <v>4000</v>
      </c>
      <c r="D32" s="19">
        <v>613970.50421377143</v>
      </c>
      <c r="E32" s="18">
        <v>617970.50421377143</v>
      </c>
      <c r="F32" s="18">
        <v>4000</v>
      </c>
      <c r="G32" s="18">
        <v>82234.838049551821</v>
      </c>
      <c r="H32" s="18">
        <v>86234.838049551821</v>
      </c>
      <c r="I32" s="18">
        <v>4000</v>
      </c>
      <c r="J32" s="18">
        <v>22467.508797119342</v>
      </c>
      <c r="K32" s="18">
        <v>26467.508797119342</v>
      </c>
    </row>
    <row r="33" spans="1:12" s="5" customFormat="1" ht="10.5" x14ac:dyDescent="0.15">
      <c r="A33" s="16" t="s">
        <v>11</v>
      </c>
      <c r="B33" s="29" t="s">
        <v>54</v>
      </c>
      <c r="C33" s="18">
        <v>18763250</v>
      </c>
      <c r="D33" s="19">
        <v>485243.28443224402</v>
      </c>
      <c r="E33" s="18">
        <v>19248493.284432244</v>
      </c>
      <c r="F33" s="18">
        <v>18818350</v>
      </c>
      <c r="G33" s="18">
        <v>19040.1636516</v>
      </c>
      <c r="H33" s="18">
        <v>18837390.1636516</v>
      </c>
      <c r="I33" s="18">
        <v>18853050</v>
      </c>
      <c r="J33" s="18">
        <v>6013.3605324</v>
      </c>
      <c r="K33" s="18">
        <v>18859063.360532399</v>
      </c>
    </row>
    <row r="34" spans="1:12" s="36" customFormat="1" ht="12" customHeight="1" x14ac:dyDescent="0.15">
      <c r="A34" s="37" t="s">
        <v>55</v>
      </c>
      <c r="B34" s="37" t="s">
        <v>56</v>
      </c>
      <c r="C34" s="38">
        <f>38799840+300000</f>
        <v>39099840</v>
      </c>
      <c r="D34" s="39">
        <v>11520501.020000001</v>
      </c>
      <c r="E34" s="38">
        <f>50320341.02+300000</f>
        <v>50620341.020000003</v>
      </c>
      <c r="F34" s="38">
        <f>34639040+300000</f>
        <v>34939040</v>
      </c>
      <c r="G34" s="38">
        <v>1875075.0249999999</v>
      </c>
      <c r="H34" s="38">
        <f>36514115.025+300000</f>
        <v>36814115.024999999</v>
      </c>
      <c r="I34" s="38">
        <f>34153040+300000</f>
        <v>34453040</v>
      </c>
      <c r="J34" s="38">
        <v>542779.63599999994</v>
      </c>
      <c r="K34" s="38">
        <f>34695819.636+300000</f>
        <v>34995819.636</v>
      </c>
    </row>
    <row r="35" spans="1:12" s="36" customFormat="1" ht="10.5" x14ac:dyDescent="0.15">
      <c r="A35" s="34" t="s">
        <v>9</v>
      </c>
      <c r="B35" s="35" t="s">
        <v>57</v>
      </c>
      <c r="C35" s="18">
        <f>13390450+300000</f>
        <v>13690450</v>
      </c>
      <c r="D35" s="19">
        <v>417984.48</v>
      </c>
      <c r="E35" s="18">
        <f>13808434.48+300000</f>
        <v>14108434.48</v>
      </c>
      <c r="F35" s="18">
        <f>13324250+300000</f>
        <v>13624250</v>
      </c>
      <c r="G35" s="18">
        <v>483962.57</v>
      </c>
      <c r="H35" s="18">
        <f>13808212.57+300000</f>
        <v>14108212.57</v>
      </c>
      <c r="I35" s="18">
        <f>14024500+300000</f>
        <v>14324500</v>
      </c>
      <c r="J35" s="18">
        <v>126479.10399999999</v>
      </c>
      <c r="K35" s="18">
        <f>14150979.104+300000</f>
        <v>14450979.104</v>
      </c>
    </row>
    <row r="36" spans="1:12" s="5" customFormat="1" ht="10.5" x14ac:dyDescent="0.15">
      <c r="A36" s="16" t="s">
        <v>11</v>
      </c>
      <c r="B36" s="29" t="s">
        <v>58</v>
      </c>
      <c r="C36" s="18">
        <v>0</v>
      </c>
      <c r="D36" s="19"/>
      <c r="E36" s="18">
        <v>0</v>
      </c>
      <c r="F36" s="18">
        <v>0</v>
      </c>
      <c r="G36" s="18"/>
      <c r="H36" s="18">
        <v>0</v>
      </c>
      <c r="I36" s="18">
        <v>0</v>
      </c>
      <c r="J36" s="18"/>
      <c r="K36" s="18">
        <v>0</v>
      </c>
    </row>
    <row r="37" spans="1:12" s="5" customFormat="1" ht="10.5" x14ac:dyDescent="0.15">
      <c r="A37" s="16" t="s">
        <v>13</v>
      </c>
      <c r="B37" s="29" t="s">
        <v>59</v>
      </c>
      <c r="C37" s="18">
        <v>595900</v>
      </c>
      <c r="D37" s="19">
        <v>461239.18</v>
      </c>
      <c r="E37" s="18">
        <v>1057139.18</v>
      </c>
      <c r="F37" s="18">
        <v>323500</v>
      </c>
      <c r="G37" s="18">
        <v>37641.873</v>
      </c>
      <c r="H37" s="18">
        <v>361141.87300000002</v>
      </c>
      <c r="I37" s="18">
        <v>164700</v>
      </c>
      <c r="J37" s="18">
        <v>13894.776</v>
      </c>
      <c r="K37" s="18">
        <v>178594.77600000001</v>
      </c>
    </row>
    <row r="38" spans="1:12" s="5" customFormat="1" ht="10.5" x14ac:dyDescent="0.15">
      <c r="A38" s="16" t="s">
        <v>20</v>
      </c>
      <c r="B38" s="29" t="s">
        <v>60</v>
      </c>
      <c r="C38" s="18">
        <v>0</v>
      </c>
      <c r="D38" s="19">
        <v>2017576.83</v>
      </c>
      <c r="E38" s="18">
        <v>2017576.83</v>
      </c>
      <c r="F38" s="18">
        <v>0</v>
      </c>
      <c r="G38" s="18">
        <v>237687.89749999999</v>
      </c>
      <c r="H38" s="18">
        <v>237687.89749999999</v>
      </c>
      <c r="I38" s="18">
        <v>0</v>
      </c>
      <c r="J38" s="18">
        <v>25000</v>
      </c>
      <c r="K38" s="18">
        <v>25000</v>
      </c>
    </row>
    <row r="39" spans="1:12" s="5" customFormat="1" ht="10.5" x14ac:dyDescent="0.15">
      <c r="A39" s="16" t="s">
        <v>22</v>
      </c>
      <c r="B39" s="29" t="s">
        <v>61</v>
      </c>
      <c r="C39" s="18">
        <v>50700</v>
      </c>
      <c r="D39" s="19">
        <v>2011602.93</v>
      </c>
      <c r="E39" s="18">
        <v>2062302.93</v>
      </c>
      <c r="F39" s="18">
        <v>55000</v>
      </c>
      <c r="G39" s="18">
        <v>389800.61249999999</v>
      </c>
      <c r="H39" s="18">
        <v>444800.61249999999</v>
      </c>
      <c r="I39" s="18">
        <v>55000</v>
      </c>
      <c r="J39" s="18">
        <v>59780</v>
      </c>
      <c r="K39" s="18">
        <v>114780</v>
      </c>
    </row>
    <row r="40" spans="1:12" s="5" customFormat="1" ht="10.5" x14ac:dyDescent="0.15">
      <c r="A40" s="16" t="s">
        <v>24</v>
      </c>
      <c r="B40" s="29" t="s">
        <v>62</v>
      </c>
      <c r="C40" s="18">
        <v>0</v>
      </c>
      <c r="D40" s="19"/>
      <c r="E40" s="18">
        <v>0</v>
      </c>
      <c r="F40" s="18">
        <v>0</v>
      </c>
      <c r="G40" s="18"/>
      <c r="H40" s="18">
        <v>0</v>
      </c>
      <c r="I40" s="18">
        <v>0</v>
      </c>
      <c r="J40" s="18"/>
      <c r="K40" s="18">
        <v>0</v>
      </c>
    </row>
    <row r="41" spans="1:12" s="5" customFormat="1" ht="10.5" x14ac:dyDescent="0.15">
      <c r="A41" s="16" t="s">
        <v>26</v>
      </c>
      <c r="B41" s="29" t="s">
        <v>63</v>
      </c>
      <c r="C41" s="18">
        <v>275150</v>
      </c>
      <c r="D41" s="19">
        <v>31294.58</v>
      </c>
      <c r="E41" s="18">
        <v>306444.58</v>
      </c>
      <c r="F41" s="18">
        <v>286950</v>
      </c>
      <c r="G41" s="18">
        <v>0</v>
      </c>
      <c r="H41" s="18">
        <v>286950</v>
      </c>
      <c r="I41" s="18">
        <v>236350</v>
      </c>
      <c r="J41" s="18">
        <v>0</v>
      </c>
      <c r="K41" s="18">
        <v>236350</v>
      </c>
    </row>
    <row r="42" spans="1:12" s="5" customFormat="1" ht="10.5" x14ac:dyDescent="0.15">
      <c r="A42" s="16" t="s">
        <v>64</v>
      </c>
      <c r="B42" s="29" t="s">
        <v>65</v>
      </c>
      <c r="C42" s="18">
        <v>13779790</v>
      </c>
      <c r="D42" s="19">
        <v>5897397.1200000001</v>
      </c>
      <c r="E42" s="18">
        <v>19677187.120000001</v>
      </c>
      <c r="F42" s="18">
        <v>13346220</v>
      </c>
      <c r="G42" s="18">
        <v>717894.22199999995</v>
      </c>
      <c r="H42" s="18">
        <v>14064114.221999999</v>
      </c>
      <c r="I42" s="18">
        <v>13455220</v>
      </c>
      <c r="J42" s="18">
        <v>317625.75599999999</v>
      </c>
      <c r="K42" s="18">
        <v>13772845.755999999</v>
      </c>
    </row>
    <row r="43" spans="1:12" s="5" customFormat="1" ht="10.5" x14ac:dyDescent="0.15">
      <c r="A43" s="16" t="s">
        <v>66</v>
      </c>
      <c r="B43" s="29" t="s">
        <v>67</v>
      </c>
      <c r="C43" s="18">
        <v>339360</v>
      </c>
      <c r="D43" s="19">
        <v>52951.64</v>
      </c>
      <c r="E43" s="18">
        <v>392311.64</v>
      </c>
      <c r="F43" s="18">
        <v>321130</v>
      </c>
      <c r="G43" s="18">
        <v>0</v>
      </c>
      <c r="H43" s="18">
        <v>321130</v>
      </c>
      <c r="I43" s="18">
        <v>281460</v>
      </c>
      <c r="J43" s="18">
        <v>0</v>
      </c>
      <c r="K43" s="18">
        <v>281460</v>
      </c>
    </row>
    <row r="44" spans="1:12" s="5" customFormat="1" ht="10.5" x14ac:dyDescent="0.15">
      <c r="A44" s="16" t="s">
        <v>68</v>
      </c>
      <c r="B44" s="29" t="s">
        <v>69</v>
      </c>
      <c r="C44" s="18">
        <v>0</v>
      </c>
      <c r="D44" s="19"/>
      <c r="E44" s="18">
        <v>0</v>
      </c>
      <c r="F44" s="18">
        <v>0</v>
      </c>
      <c r="G44" s="18"/>
      <c r="H44" s="18">
        <v>0</v>
      </c>
      <c r="I44" s="18">
        <v>0</v>
      </c>
      <c r="J44" s="18"/>
      <c r="K44" s="18">
        <v>0</v>
      </c>
    </row>
    <row r="45" spans="1:12" s="5" customFormat="1" ht="10.5" x14ac:dyDescent="0.15">
      <c r="A45" s="16" t="s">
        <v>70</v>
      </c>
      <c r="B45" s="29" t="s">
        <v>71</v>
      </c>
      <c r="C45" s="18">
        <v>463590</v>
      </c>
      <c r="D45" s="19">
        <v>424893.48</v>
      </c>
      <c r="E45" s="18">
        <v>888483.48</v>
      </c>
      <c r="F45" s="18">
        <v>483090</v>
      </c>
      <c r="G45" s="18">
        <v>8087.85</v>
      </c>
      <c r="H45" s="18">
        <v>491177.85</v>
      </c>
      <c r="I45" s="18">
        <v>436910</v>
      </c>
      <c r="J45" s="18">
        <v>0</v>
      </c>
      <c r="K45" s="18">
        <v>436910</v>
      </c>
    </row>
    <row r="46" spans="1:12" s="5" customFormat="1" ht="10.5" x14ac:dyDescent="0.15">
      <c r="A46" s="16" t="s">
        <v>72</v>
      </c>
      <c r="B46" s="77" t="s">
        <v>73</v>
      </c>
      <c r="C46" s="18">
        <v>9904900</v>
      </c>
      <c r="D46" s="19">
        <v>205560.78</v>
      </c>
      <c r="E46" s="18">
        <v>10110460.779999999</v>
      </c>
      <c r="F46" s="18">
        <v>6498900</v>
      </c>
      <c r="G46" s="18">
        <v>0</v>
      </c>
      <c r="H46" s="18">
        <v>6498900</v>
      </c>
      <c r="I46" s="18">
        <v>5498900</v>
      </c>
      <c r="J46" s="18">
        <v>0</v>
      </c>
      <c r="K46" s="18">
        <v>5498900</v>
      </c>
      <c r="L46" s="5" t="s">
        <v>119</v>
      </c>
    </row>
    <row r="47" spans="1:12" s="5" customFormat="1" ht="10.5" x14ac:dyDescent="0.15">
      <c r="A47" s="13" t="s">
        <v>74</v>
      </c>
      <c r="B47" s="13" t="s">
        <v>75</v>
      </c>
      <c r="C47" s="44">
        <v>6041700</v>
      </c>
      <c r="D47" s="45">
        <v>0</v>
      </c>
      <c r="E47" s="44">
        <v>6041700</v>
      </c>
      <c r="F47" s="44">
        <v>6035300</v>
      </c>
      <c r="G47" s="44">
        <v>0</v>
      </c>
      <c r="H47" s="44">
        <v>6035300</v>
      </c>
      <c r="I47" s="44">
        <v>5982900</v>
      </c>
      <c r="J47" s="44">
        <v>0</v>
      </c>
      <c r="K47" s="44">
        <v>5982900</v>
      </c>
    </row>
    <row r="48" spans="1:12" s="5" customFormat="1" ht="10.5" x14ac:dyDescent="0.15">
      <c r="A48" s="16" t="s">
        <v>9</v>
      </c>
      <c r="B48" s="29" t="s">
        <v>76</v>
      </c>
      <c r="C48" s="18">
        <v>405900</v>
      </c>
      <c r="D48" s="19">
        <v>0</v>
      </c>
      <c r="E48" s="18">
        <v>405900</v>
      </c>
      <c r="F48" s="18">
        <v>372000</v>
      </c>
      <c r="G48" s="18">
        <v>0</v>
      </c>
      <c r="H48" s="18">
        <v>372000</v>
      </c>
      <c r="I48" s="18">
        <v>369200</v>
      </c>
      <c r="J48" s="18">
        <v>0</v>
      </c>
      <c r="K48" s="18">
        <v>369200</v>
      </c>
    </row>
    <row r="49" spans="1:11" s="5" customFormat="1" ht="10.5" x14ac:dyDescent="0.15">
      <c r="A49" s="16" t="s">
        <v>11</v>
      </c>
      <c r="B49" s="29" t="s">
        <v>77</v>
      </c>
      <c r="C49" s="18">
        <v>5495800</v>
      </c>
      <c r="D49" s="19">
        <v>0</v>
      </c>
      <c r="E49" s="18">
        <v>5495800</v>
      </c>
      <c r="F49" s="18">
        <v>5523300</v>
      </c>
      <c r="G49" s="18">
        <v>0</v>
      </c>
      <c r="H49" s="18">
        <v>5523300</v>
      </c>
      <c r="I49" s="18">
        <v>5473700</v>
      </c>
      <c r="J49" s="18">
        <v>0</v>
      </c>
      <c r="K49" s="18">
        <v>5473700</v>
      </c>
    </row>
    <row r="50" spans="1:11" s="5" customFormat="1" ht="10.5" x14ac:dyDescent="0.15">
      <c r="A50" s="16" t="s">
        <v>13</v>
      </c>
      <c r="B50" s="29" t="s">
        <v>78</v>
      </c>
      <c r="C50" s="18">
        <v>0</v>
      </c>
      <c r="D50" s="19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s="5" customFormat="1" ht="10.5" x14ac:dyDescent="0.15">
      <c r="A51" s="16" t="s">
        <v>20</v>
      </c>
      <c r="B51" s="29" t="s">
        <v>79</v>
      </c>
      <c r="C51" s="18">
        <v>140000</v>
      </c>
      <c r="D51" s="19">
        <v>0</v>
      </c>
      <c r="E51" s="18">
        <v>140000</v>
      </c>
      <c r="F51" s="18">
        <v>140000</v>
      </c>
      <c r="G51" s="18">
        <v>0</v>
      </c>
      <c r="H51" s="18">
        <v>140000</v>
      </c>
      <c r="I51" s="18">
        <v>140000</v>
      </c>
      <c r="J51" s="18">
        <v>0</v>
      </c>
      <c r="K51" s="18">
        <v>140000</v>
      </c>
    </row>
    <row r="52" spans="1:11" s="36" customFormat="1" ht="10.5" x14ac:dyDescent="0.15">
      <c r="A52" s="41" t="s">
        <v>80</v>
      </c>
      <c r="B52" s="37" t="s">
        <v>81</v>
      </c>
      <c r="C52" s="38">
        <f>385000-300000</f>
        <v>85000</v>
      </c>
      <c r="D52" s="39">
        <v>0</v>
      </c>
      <c r="E52" s="38">
        <f>385000-300000</f>
        <v>85000</v>
      </c>
      <c r="F52" s="38">
        <f>385000-300000</f>
        <v>85000</v>
      </c>
      <c r="G52" s="38">
        <v>0</v>
      </c>
      <c r="H52" s="38">
        <f>385000-300000</f>
        <v>85000</v>
      </c>
      <c r="I52" s="38">
        <f>385000-300000</f>
        <v>85000</v>
      </c>
      <c r="J52" s="38">
        <v>0</v>
      </c>
      <c r="K52" s="21">
        <f>385000-300000</f>
        <v>85000</v>
      </c>
    </row>
    <row r="53" spans="1:11" s="5" customFormat="1" ht="10.5" x14ac:dyDescent="0.15">
      <c r="A53" s="42" t="s">
        <v>82</v>
      </c>
      <c r="B53" s="43" t="s">
        <v>83</v>
      </c>
      <c r="C53" s="44">
        <v>529110</v>
      </c>
      <c r="D53" s="45">
        <v>61394.65</v>
      </c>
      <c r="E53" s="44">
        <v>590504.65</v>
      </c>
      <c r="F53" s="44">
        <v>529110</v>
      </c>
      <c r="G53" s="44">
        <v>3695.7869999999998</v>
      </c>
      <c r="H53" s="44">
        <v>532805.78700000001</v>
      </c>
      <c r="I53" s="44">
        <v>529110</v>
      </c>
      <c r="J53" s="44">
        <v>0</v>
      </c>
      <c r="K53" s="21">
        <v>529110</v>
      </c>
    </row>
    <row r="54" spans="1:11" s="5" customFormat="1" ht="10.5" x14ac:dyDescent="0.15">
      <c r="A54" s="46"/>
      <c r="B54" s="24" t="s">
        <v>84</v>
      </c>
      <c r="C54" s="25">
        <v>113571400</v>
      </c>
      <c r="D54" s="26">
        <v>18524147.947872914</v>
      </c>
      <c r="E54" s="25">
        <v>132095547.94787291</v>
      </c>
      <c r="F54" s="75">
        <v>110599900</v>
      </c>
      <c r="G54" s="75">
        <v>2959297.7638428449</v>
      </c>
      <c r="H54" s="75">
        <v>113559197.76384285</v>
      </c>
      <c r="I54" s="25">
        <v>109873300</v>
      </c>
      <c r="J54" s="25">
        <v>952084.45321201836</v>
      </c>
      <c r="K54" s="25">
        <v>110825384.45321202</v>
      </c>
    </row>
    <row r="55" spans="1:11" s="5" customFormat="1" ht="10.5" x14ac:dyDescent="0.15">
      <c r="A55" s="47"/>
      <c r="B55" s="48" t="s">
        <v>85</v>
      </c>
      <c r="C55" s="49">
        <v>947400</v>
      </c>
      <c r="D55" s="50">
        <v>-5233913.1998729147</v>
      </c>
      <c r="E55" s="49">
        <v>-4286513.199872911</v>
      </c>
      <c r="F55" s="78">
        <v>1740200</v>
      </c>
      <c r="G55" s="78">
        <v>-934414.6838428448</v>
      </c>
      <c r="H55" s="78">
        <v>805785.31615714729</v>
      </c>
      <c r="I55" s="49">
        <v>2639000</v>
      </c>
      <c r="J55" s="49">
        <v>-459315.57321201835</v>
      </c>
      <c r="K55" s="49">
        <v>2179684.4267879818</v>
      </c>
    </row>
    <row r="56" spans="1:11" s="5" customFormat="1" ht="10.5" x14ac:dyDescent="0.15">
      <c r="A56" s="10" t="s">
        <v>86</v>
      </c>
      <c r="B56" s="11" t="s">
        <v>87</v>
      </c>
      <c r="C56" s="27">
        <v>0</v>
      </c>
      <c r="D56" s="28">
        <v>0</v>
      </c>
      <c r="E56" s="27">
        <v>0</v>
      </c>
      <c r="F56" s="79">
        <v>0</v>
      </c>
      <c r="G56" s="79">
        <v>0</v>
      </c>
      <c r="H56" s="79">
        <v>0</v>
      </c>
      <c r="I56" s="27">
        <v>0</v>
      </c>
      <c r="J56" s="27">
        <v>0</v>
      </c>
      <c r="K56" s="27">
        <v>0</v>
      </c>
    </row>
    <row r="57" spans="1:11" s="5" customFormat="1" ht="10.5" x14ac:dyDescent="0.15">
      <c r="A57" s="29"/>
      <c r="B57" s="13" t="s">
        <v>87</v>
      </c>
      <c r="C57" s="14">
        <v>0</v>
      </c>
      <c r="D57" s="15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s="5" customFormat="1" ht="10.5" x14ac:dyDescent="0.15">
      <c r="A58" s="16" t="s">
        <v>9</v>
      </c>
      <c r="B58" s="29" t="s">
        <v>88</v>
      </c>
      <c r="C58" s="18">
        <v>0</v>
      </c>
      <c r="D58" s="51">
        <v>0</v>
      </c>
      <c r="E58" s="52">
        <v>0</v>
      </c>
      <c r="F58" s="52">
        <v>0</v>
      </c>
      <c r="G58" s="18">
        <v>0</v>
      </c>
      <c r="H58" s="52">
        <v>0</v>
      </c>
      <c r="I58" s="18">
        <v>0</v>
      </c>
      <c r="J58" s="52">
        <v>0</v>
      </c>
      <c r="K58" s="18">
        <v>0</v>
      </c>
    </row>
    <row r="59" spans="1:11" s="5" customFormat="1" ht="10.5" x14ac:dyDescent="0.15">
      <c r="A59" s="16" t="s">
        <v>11</v>
      </c>
      <c r="B59" s="29" t="s">
        <v>89</v>
      </c>
      <c r="C59" s="18">
        <v>0</v>
      </c>
      <c r="D59" s="51">
        <v>0</v>
      </c>
      <c r="E59" s="52">
        <v>0</v>
      </c>
      <c r="F59" s="52">
        <v>0</v>
      </c>
      <c r="G59" s="18">
        <v>0</v>
      </c>
      <c r="H59" s="18">
        <v>0</v>
      </c>
      <c r="I59" s="18">
        <v>0</v>
      </c>
      <c r="J59" s="52">
        <v>0</v>
      </c>
      <c r="K59" s="18">
        <v>0</v>
      </c>
    </row>
    <row r="60" spans="1:11" s="5" customFormat="1" ht="10.5" x14ac:dyDescent="0.15">
      <c r="A60" s="16"/>
      <c r="B60" s="53" t="s">
        <v>90</v>
      </c>
      <c r="C60" s="52">
        <v>-1131300</v>
      </c>
      <c r="D60" s="54">
        <v>0</v>
      </c>
      <c r="E60" s="52">
        <v>-1131300</v>
      </c>
      <c r="F60" s="52">
        <v>-1036300</v>
      </c>
      <c r="G60" s="80">
        <v>0</v>
      </c>
      <c r="H60" s="18">
        <v>-1036300</v>
      </c>
      <c r="I60" s="18">
        <v>-941900</v>
      </c>
      <c r="J60" s="80">
        <v>0</v>
      </c>
      <c r="K60" s="18">
        <v>-941900</v>
      </c>
    </row>
    <row r="61" spans="1:11" s="5" customFormat="1" ht="10.5" x14ac:dyDescent="0.15">
      <c r="A61" s="16"/>
      <c r="B61" s="53" t="s">
        <v>91</v>
      </c>
      <c r="C61" s="52">
        <v>1131300</v>
      </c>
      <c r="D61" s="54">
        <v>0</v>
      </c>
      <c r="E61" s="52">
        <v>1131300</v>
      </c>
      <c r="F61" s="52">
        <v>1036300</v>
      </c>
      <c r="G61" s="80">
        <v>0</v>
      </c>
      <c r="H61" s="18">
        <v>1036300</v>
      </c>
      <c r="I61" s="18">
        <v>941900</v>
      </c>
      <c r="J61" s="80">
        <v>0</v>
      </c>
      <c r="K61" s="18">
        <v>941900</v>
      </c>
    </row>
    <row r="62" spans="1:11" s="5" customFormat="1" ht="10.5" x14ac:dyDescent="0.15">
      <c r="A62" s="16"/>
      <c r="B62" s="53" t="s">
        <v>92</v>
      </c>
      <c r="C62" s="52"/>
      <c r="D62" s="54"/>
      <c r="E62" s="52"/>
      <c r="F62" s="52"/>
      <c r="G62" s="80"/>
      <c r="H62" s="52"/>
      <c r="I62" s="18"/>
      <c r="J62" s="80"/>
      <c r="K62" s="18"/>
    </row>
    <row r="63" spans="1:11" s="5" customFormat="1" ht="10.5" x14ac:dyDescent="0.15">
      <c r="A63" s="16" t="s">
        <v>13</v>
      </c>
      <c r="B63" s="29" t="s">
        <v>93</v>
      </c>
      <c r="C63" s="18">
        <v>0</v>
      </c>
      <c r="D63" s="51"/>
      <c r="E63" s="52">
        <v>0</v>
      </c>
      <c r="F63" s="52">
        <v>0</v>
      </c>
      <c r="G63" s="18"/>
      <c r="H63" s="52">
        <v>0</v>
      </c>
      <c r="I63" s="18">
        <v>0</v>
      </c>
      <c r="J63" s="52"/>
      <c r="K63" s="18">
        <v>0</v>
      </c>
    </row>
    <row r="64" spans="1:11" s="5" customFormat="1" ht="10.5" x14ac:dyDescent="0.15">
      <c r="A64" s="10" t="s">
        <v>94</v>
      </c>
      <c r="B64" s="11" t="s">
        <v>95</v>
      </c>
      <c r="C64" s="27">
        <v>0</v>
      </c>
      <c r="D64" s="28">
        <v>0</v>
      </c>
      <c r="E64" s="27">
        <v>0</v>
      </c>
      <c r="F64" s="79">
        <v>0</v>
      </c>
      <c r="G64" s="79">
        <v>0</v>
      </c>
      <c r="H64" s="79">
        <v>0</v>
      </c>
      <c r="I64" s="27">
        <v>0</v>
      </c>
      <c r="J64" s="27">
        <v>0</v>
      </c>
      <c r="K64" s="27">
        <v>0</v>
      </c>
    </row>
    <row r="65" spans="1:12" s="5" customFormat="1" ht="10.5" x14ac:dyDescent="0.15">
      <c r="A65" s="29"/>
      <c r="B65" s="13" t="s">
        <v>95</v>
      </c>
      <c r="C65" s="14">
        <v>0</v>
      </c>
      <c r="D65" s="15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2" s="5" customFormat="1" ht="10.5" x14ac:dyDescent="0.15">
      <c r="A66" s="16" t="s">
        <v>9</v>
      </c>
      <c r="B66" s="29" t="s">
        <v>96</v>
      </c>
      <c r="C66" s="18">
        <v>0</v>
      </c>
      <c r="D66" s="51">
        <v>0</v>
      </c>
      <c r="E66" s="52">
        <v>0</v>
      </c>
      <c r="F66" s="52">
        <v>0</v>
      </c>
      <c r="G66" s="18">
        <v>0</v>
      </c>
      <c r="H66" s="52">
        <v>0</v>
      </c>
      <c r="I66" s="18">
        <v>0</v>
      </c>
      <c r="J66" s="52">
        <v>0</v>
      </c>
      <c r="K66" s="52">
        <v>0</v>
      </c>
    </row>
    <row r="67" spans="1:12" s="5" customFormat="1" ht="10.5" x14ac:dyDescent="0.15">
      <c r="A67" s="16" t="s">
        <v>11</v>
      </c>
      <c r="B67" s="29" t="s">
        <v>97</v>
      </c>
      <c r="C67" s="18">
        <v>0</v>
      </c>
      <c r="D67" s="51">
        <v>0</v>
      </c>
      <c r="E67" s="52">
        <v>0</v>
      </c>
      <c r="F67" s="52">
        <v>0</v>
      </c>
      <c r="G67" s="18">
        <v>0</v>
      </c>
      <c r="H67" s="52">
        <v>0</v>
      </c>
      <c r="I67" s="18">
        <v>0</v>
      </c>
      <c r="J67" s="52">
        <v>0</v>
      </c>
      <c r="K67" s="52">
        <v>0</v>
      </c>
    </row>
    <row r="68" spans="1:12" s="5" customFormat="1" ht="10.5" x14ac:dyDescent="0.15">
      <c r="A68" s="10" t="s">
        <v>98</v>
      </c>
      <c r="B68" s="11" t="s">
        <v>99</v>
      </c>
      <c r="C68" s="27">
        <v>-305600</v>
      </c>
      <c r="D68" s="28">
        <v>0</v>
      </c>
      <c r="E68" s="27">
        <v>-305600</v>
      </c>
      <c r="F68" s="79">
        <v>-18700</v>
      </c>
      <c r="G68" s="79">
        <v>0</v>
      </c>
      <c r="H68" s="79">
        <v>-18700</v>
      </c>
      <c r="I68" s="27">
        <v>70300</v>
      </c>
      <c r="J68" s="27">
        <v>0</v>
      </c>
      <c r="K68" s="27">
        <v>70300</v>
      </c>
    </row>
    <row r="69" spans="1:12" s="5" customFormat="1" ht="10.5" x14ac:dyDescent="0.15">
      <c r="A69" s="16"/>
      <c r="B69" s="13" t="s">
        <v>99</v>
      </c>
      <c r="C69" s="14">
        <v>-305600</v>
      </c>
      <c r="D69" s="15">
        <v>0</v>
      </c>
      <c r="E69" s="14">
        <v>-305600</v>
      </c>
      <c r="F69" s="14">
        <v>-18700</v>
      </c>
      <c r="G69" s="14">
        <v>0</v>
      </c>
      <c r="H69" s="14">
        <v>-18700</v>
      </c>
      <c r="I69" s="14">
        <v>70300</v>
      </c>
      <c r="J69" s="14">
        <v>0</v>
      </c>
      <c r="K69" s="14">
        <v>70300</v>
      </c>
    </row>
    <row r="70" spans="1:12" s="5" customFormat="1" ht="10.5" x14ac:dyDescent="0.15">
      <c r="A70" s="16" t="s">
        <v>9</v>
      </c>
      <c r="B70" s="29" t="s">
        <v>100</v>
      </c>
      <c r="C70" s="18">
        <v>70300</v>
      </c>
      <c r="D70" s="55">
        <v>0</v>
      </c>
      <c r="E70" s="56">
        <v>70300</v>
      </c>
      <c r="F70" s="56">
        <v>70300</v>
      </c>
      <c r="G70" s="18">
        <v>0</v>
      </c>
      <c r="H70" s="56">
        <v>70300</v>
      </c>
      <c r="I70" s="18">
        <v>70300</v>
      </c>
      <c r="J70" s="56">
        <v>0</v>
      </c>
      <c r="K70" s="56">
        <v>70300</v>
      </c>
    </row>
    <row r="71" spans="1:12" s="5" customFormat="1" ht="10.5" x14ac:dyDescent="0.15">
      <c r="A71" s="16" t="s">
        <v>11</v>
      </c>
      <c r="B71" s="29" t="s">
        <v>101</v>
      </c>
      <c r="C71" s="56">
        <v>-375900</v>
      </c>
      <c r="D71" s="55"/>
      <c r="E71" s="56">
        <v>-375900</v>
      </c>
      <c r="F71" s="56">
        <v>-89000</v>
      </c>
      <c r="G71" s="18"/>
      <c r="H71" s="56">
        <v>-89000</v>
      </c>
      <c r="I71" s="18">
        <v>0</v>
      </c>
      <c r="J71" s="56"/>
      <c r="K71" s="56">
        <v>0</v>
      </c>
    </row>
    <row r="72" spans="1:12" s="5" customFormat="1" ht="10.5" x14ac:dyDescent="0.15">
      <c r="A72" s="47"/>
      <c r="B72" s="48" t="s">
        <v>102</v>
      </c>
      <c r="C72" s="49">
        <v>641800</v>
      </c>
      <c r="D72" s="50">
        <v>-5233913.1998729147</v>
      </c>
      <c r="E72" s="49">
        <v>-4592113.1998729147</v>
      </c>
      <c r="F72" s="78">
        <v>1721500</v>
      </c>
      <c r="G72" s="78">
        <v>-934414.6838428448</v>
      </c>
      <c r="H72" s="78">
        <v>787085.3161571552</v>
      </c>
      <c r="I72" s="49">
        <v>2709300</v>
      </c>
      <c r="J72" s="49">
        <v>-459315.57321201835</v>
      </c>
      <c r="K72" s="49">
        <v>2249984.4267879818</v>
      </c>
    </row>
    <row r="73" spans="1:12" s="5" customFormat="1" ht="21" x14ac:dyDescent="0.15">
      <c r="A73" s="10" t="s">
        <v>103</v>
      </c>
      <c r="B73" s="57" t="s">
        <v>104</v>
      </c>
      <c r="C73" s="27">
        <v>4641800</v>
      </c>
      <c r="D73" s="28">
        <v>139179.00320708624</v>
      </c>
      <c r="E73" s="27">
        <v>4780979.0032070866</v>
      </c>
      <c r="F73" s="79">
        <v>4721500</v>
      </c>
      <c r="G73" s="79">
        <v>28633</v>
      </c>
      <c r="H73" s="79">
        <v>4750133</v>
      </c>
      <c r="I73" s="27">
        <v>4709300</v>
      </c>
      <c r="J73" s="27">
        <v>15363</v>
      </c>
      <c r="K73" s="27">
        <v>4724663</v>
      </c>
    </row>
    <row r="74" spans="1:12" s="5" customFormat="1" ht="10.5" x14ac:dyDescent="0.15">
      <c r="A74" s="47"/>
      <c r="B74" s="48" t="s">
        <v>105</v>
      </c>
      <c r="C74" s="49">
        <v>-4000000</v>
      </c>
      <c r="D74" s="50">
        <v>-5373092.2030800013</v>
      </c>
      <c r="E74" s="49">
        <v>-9373092.2030800022</v>
      </c>
      <c r="F74" s="78">
        <v>-3000000</v>
      </c>
      <c r="G74" s="78">
        <v>-963047.6838428448</v>
      </c>
      <c r="H74" s="78">
        <v>-3963047.6838428448</v>
      </c>
      <c r="I74" s="49">
        <v>-2000000</v>
      </c>
      <c r="J74" s="49">
        <v>-474678.57321201835</v>
      </c>
      <c r="K74" s="49">
        <v>-2474678.5732120182</v>
      </c>
    </row>
    <row r="75" spans="1:12" s="5" customFormat="1" ht="10.5" x14ac:dyDescent="0.15">
      <c r="C75" s="58"/>
      <c r="D75" s="33"/>
      <c r="E75" s="58"/>
      <c r="F75" s="58"/>
      <c r="G75" s="58"/>
      <c r="H75" s="58"/>
      <c r="I75" s="58"/>
      <c r="J75" s="58"/>
      <c r="K75" s="58"/>
    </row>
    <row r="76" spans="1:12" s="5" customFormat="1" ht="31.5" x14ac:dyDescent="0.15">
      <c r="A76" s="59"/>
      <c r="B76" s="57" t="s">
        <v>106</v>
      </c>
      <c r="C76" s="27">
        <v>4000000</v>
      </c>
      <c r="D76" s="28">
        <v>5373092.2000000002</v>
      </c>
      <c r="E76" s="27">
        <v>9373092.1999999993</v>
      </c>
      <c r="F76" s="79">
        <v>3000000</v>
      </c>
      <c r="G76" s="79">
        <v>963047.60000000009</v>
      </c>
      <c r="H76" s="79">
        <v>3963047.6</v>
      </c>
      <c r="I76" s="27">
        <v>2000000</v>
      </c>
      <c r="J76" s="27">
        <v>474679.15</v>
      </c>
      <c r="K76" s="27">
        <v>474679.15</v>
      </c>
      <c r="L76" s="5" t="s">
        <v>120</v>
      </c>
    </row>
    <row r="77" spans="1:12" s="5" customFormat="1" ht="10.5" x14ac:dyDescent="0.15">
      <c r="C77" s="58"/>
      <c r="D77" s="33"/>
      <c r="E77" s="58"/>
      <c r="F77" s="58"/>
      <c r="G77" s="58"/>
      <c r="H77" s="58"/>
      <c r="I77" s="58"/>
      <c r="J77" s="58"/>
      <c r="K77" s="58"/>
    </row>
    <row r="78" spans="1:12" s="5" customFormat="1" ht="10.5" x14ac:dyDescent="0.15">
      <c r="A78" s="47"/>
      <c r="B78" s="48" t="s">
        <v>107</v>
      </c>
      <c r="C78" s="49">
        <v>0</v>
      </c>
      <c r="D78" s="50">
        <v>0</v>
      </c>
      <c r="E78" s="49">
        <v>0</v>
      </c>
      <c r="F78" s="78">
        <v>0</v>
      </c>
      <c r="G78" s="78">
        <v>0</v>
      </c>
      <c r="H78" s="78">
        <v>0</v>
      </c>
      <c r="I78" s="49">
        <v>0</v>
      </c>
      <c r="J78" s="49">
        <v>0</v>
      </c>
      <c r="K78" s="49">
        <v>0</v>
      </c>
    </row>
    <row r="80" spans="1:12" s="63" customFormat="1" ht="36.75" hidden="1" customHeight="1" x14ac:dyDescent="0.2">
      <c r="B80" s="60" t="s">
        <v>108</v>
      </c>
      <c r="C80" s="61"/>
      <c r="D80" s="62" t="s">
        <v>109</v>
      </c>
      <c r="E80" s="61"/>
      <c r="F80" s="61"/>
      <c r="G80" s="62" t="s">
        <v>109</v>
      </c>
      <c r="H80" s="61"/>
      <c r="I80" s="61"/>
      <c r="J80" s="62" t="s">
        <v>109</v>
      </c>
      <c r="K80" s="61"/>
    </row>
    <row r="81" spans="2:11" hidden="1" x14ac:dyDescent="0.2">
      <c r="B81" s="64" t="s">
        <v>110</v>
      </c>
      <c r="D81" s="65" t="e">
        <v>#REF!</v>
      </c>
      <c r="E81" s="66"/>
      <c r="G81" s="65" t="e">
        <v>#REF!</v>
      </c>
      <c r="H81" s="66"/>
      <c r="J81" s="65">
        <v>0</v>
      </c>
      <c r="K81" s="66"/>
    </row>
    <row r="82" spans="2:11" hidden="1" x14ac:dyDescent="0.2">
      <c r="B82" s="64" t="s">
        <v>111</v>
      </c>
      <c r="D82" s="65" t="e">
        <v>#REF!</v>
      </c>
      <c r="E82" s="66"/>
      <c r="G82" s="65" t="e">
        <v>#REF!</v>
      </c>
      <c r="H82" s="66"/>
      <c r="J82" s="65">
        <v>0</v>
      </c>
      <c r="K82" s="66"/>
    </row>
    <row r="83" spans="2:11" hidden="1" x14ac:dyDescent="0.2">
      <c r="B83" s="64" t="s">
        <v>112</v>
      </c>
      <c r="D83" s="65">
        <v>5373092.2000000002</v>
      </c>
      <c r="E83" s="66"/>
      <c r="G83" s="65">
        <v>963047.60000000009</v>
      </c>
      <c r="H83" s="66"/>
      <c r="J83" s="65">
        <v>5644931.1800000006</v>
      </c>
      <c r="K83" s="66"/>
    </row>
    <row r="84" spans="2:11" hidden="1" x14ac:dyDescent="0.2">
      <c r="B84" s="64" t="s">
        <v>113</v>
      </c>
      <c r="D84" s="65" t="e">
        <v>#REF!</v>
      </c>
      <c r="E84" s="66"/>
      <c r="G84" s="65" t="e">
        <v>#REF!</v>
      </c>
      <c r="H84" s="66"/>
      <c r="J84" s="65">
        <v>5644931.1800000006</v>
      </c>
      <c r="K84" s="66"/>
    </row>
    <row r="85" spans="2:11" hidden="1" x14ac:dyDescent="0.2">
      <c r="E85" s="66"/>
      <c r="H85" s="66"/>
      <c r="K85" s="66"/>
    </row>
    <row r="86" spans="2:11" ht="23.25" hidden="1" customHeight="1" x14ac:dyDescent="0.2">
      <c r="B86" s="67" t="s">
        <v>114</v>
      </c>
      <c r="C86" s="68" t="s">
        <v>115</v>
      </c>
      <c r="D86" s="69" t="e">
        <v>#REF!</v>
      </c>
      <c r="E86" s="66"/>
      <c r="F86" s="68" t="s">
        <v>115</v>
      </c>
      <c r="G86" s="69" t="e">
        <v>#REF!</v>
      </c>
      <c r="H86" s="66"/>
      <c r="I86" s="68" t="s">
        <v>115</v>
      </c>
      <c r="J86" s="69" t="e">
        <v>#REF!</v>
      </c>
      <c r="K86" s="66"/>
    </row>
    <row r="87" spans="2:11" x14ac:dyDescent="0.2">
      <c r="C87" s="70"/>
      <c r="F87" s="70"/>
      <c r="I87" s="70"/>
    </row>
  </sheetData>
  <mergeCells count="3">
    <mergeCell ref="C4:E4"/>
    <mergeCell ref="F4:H4"/>
    <mergeCell ref="I4:K4"/>
  </mergeCells>
  <pageMargins left="0.25" right="0.25" top="0.75" bottom="0.75" header="0.3" footer="0.3"/>
  <pageSetup paperSize="8" scale="94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24"/>
  <sheetViews>
    <sheetView topLeftCell="A10" zoomScale="130" zoomScaleNormal="130" workbookViewId="0">
      <selection activeCell="B31" sqref="B31"/>
    </sheetView>
  </sheetViews>
  <sheetFormatPr defaultColWidth="9.140625" defaultRowHeight="12.75" x14ac:dyDescent="0.2"/>
  <cols>
    <col min="1" max="1" width="52.28515625" style="81" bestFit="1" customWidth="1"/>
    <col min="2" max="13" width="12.7109375" style="81" customWidth="1"/>
    <col min="14" max="16384" width="9.140625" style="81"/>
  </cols>
  <sheetData>
    <row r="1" spans="1:7" ht="68.25" customHeight="1" x14ac:dyDescent="0.2"/>
    <row r="2" spans="1:7" ht="26.25" x14ac:dyDescent="0.4">
      <c r="A2" s="82" t="s">
        <v>121</v>
      </c>
    </row>
    <row r="4" spans="1:7" s="84" customFormat="1" x14ac:dyDescent="0.2">
      <c r="A4" s="116" t="s">
        <v>122</v>
      </c>
      <c r="B4" s="117"/>
      <c r="C4" s="118" t="s">
        <v>123</v>
      </c>
      <c r="D4" s="118"/>
      <c r="E4" s="118"/>
      <c r="F4" s="83"/>
      <c r="G4" s="83"/>
    </row>
    <row r="5" spans="1:7" s="87" customFormat="1" ht="56.25" x14ac:dyDescent="0.2">
      <c r="A5" s="119" t="s">
        <v>124</v>
      </c>
      <c r="B5" s="119" t="s">
        <v>125</v>
      </c>
      <c r="C5" s="85" t="s">
        <v>126</v>
      </c>
      <c r="D5" s="85" t="s">
        <v>127</v>
      </c>
      <c r="E5" s="85" t="s">
        <v>128</v>
      </c>
      <c r="F5" s="86"/>
      <c r="G5" s="86"/>
    </row>
    <row r="6" spans="1:7" s="87" customFormat="1" ht="11.25" x14ac:dyDescent="0.2">
      <c r="A6" s="119"/>
      <c r="B6" s="119"/>
      <c r="C6" s="85" t="s">
        <v>129</v>
      </c>
      <c r="D6" s="85" t="s">
        <v>129</v>
      </c>
      <c r="E6" s="85" t="s">
        <v>129</v>
      </c>
      <c r="F6" s="86"/>
      <c r="G6" s="86"/>
    </row>
    <row r="7" spans="1:7" x14ac:dyDescent="0.2">
      <c r="A7" s="88" t="s">
        <v>130</v>
      </c>
      <c r="B7" s="88"/>
      <c r="C7" s="88"/>
      <c r="D7" s="88"/>
      <c r="E7" s="88"/>
      <c r="F7" s="89"/>
      <c r="G7" s="89"/>
    </row>
    <row r="8" spans="1:7" x14ac:dyDescent="0.2">
      <c r="A8" s="90" t="s">
        <v>131</v>
      </c>
      <c r="B8" s="91">
        <v>0</v>
      </c>
      <c r="C8" s="91">
        <v>0</v>
      </c>
      <c r="D8" s="91">
        <v>0</v>
      </c>
      <c r="E8" s="91">
        <f>+B8</f>
        <v>0</v>
      </c>
      <c r="F8" s="89"/>
      <c r="G8" s="89"/>
    </row>
    <row r="9" spans="1:7" x14ac:dyDescent="0.2">
      <c r="A9" s="90" t="s">
        <v>132</v>
      </c>
      <c r="B9" s="91">
        <f>+[1]INVESTIMENTI!K290</f>
        <v>143000</v>
      </c>
      <c r="C9" s="91">
        <v>0</v>
      </c>
      <c r="D9" s="91">
        <v>0</v>
      </c>
      <c r="E9" s="91">
        <f t="shared" ref="E9:E12" si="0">+B9</f>
        <v>143000</v>
      </c>
      <c r="F9" s="89"/>
      <c r="G9" s="89"/>
    </row>
    <row r="10" spans="1:7" x14ac:dyDescent="0.2">
      <c r="A10" s="90" t="s">
        <v>133</v>
      </c>
      <c r="B10" s="91">
        <v>0</v>
      </c>
      <c r="C10" s="91">
        <v>0</v>
      </c>
      <c r="D10" s="91">
        <v>0</v>
      </c>
      <c r="E10" s="91">
        <f t="shared" si="0"/>
        <v>0</v>
      </c>
      <c r="F10" s="89"/>
      <c r="G10" s="89"/>
    </row>
    <row r="11" spans="1:7" x14ac:dyDescent="0.2">
      <c r="A11" s="90" t="s">
        <v>134</v>
      </c>
      <c r="B11" s="91">
        <v>0</v>
      </c>
      <c r="C11" s="91">
        <v>0</v>
      </c>
      <c r="D11" s="91">
        <v>0</v>
      </c>
      <c r="E11" s="91">
        <f t="shared" si="0"/>
        <v>0</v>
      </c>
      <c r="F11" s="89"/>
      <c r="G11" s="89"/>
    </row>
    <row r="12" spans="1:7" x14ac:dyDescent="0.2">
      <c r="A12" s="90" t="s">
        <v>135</v>
      </c>
      <c r="B12" s="91">
        <v>0</v>
      </c>
      <c r="C12" s="91">
        <v>0</v>
      </c>
      <c r="D12" s="91">
        <v>0</v>
      </c>
      <c r="E12" s="91">
        <f t="shared" si="0"/>
        <v>0</v>
      </c>
      <c r="F12" s="89"/>
      <c r="G12" s="89"/>
    </row>
    <row r="13" spans="1:7" ht="18" customHeight="1" x14ac:dyDescent="0.2">
      <c r="A13" s="92" t="s">
        <v>136</v>
      </c>
      <c r="B13" s="93">
        <f>SUM(B8:B12)</f>
        <v>143000</v>
      </c>
      <c r="C13" s="93">
        <f>SUM(C8:C12)</f>
        <v>0</v>
      </c>
      <c r="D13" s="93">
        <f>SUM(D8:D12)</f>
        <v>0</v>
      </c>
      <c r="E13" s="93">
        <f>SUM(E8:E12)</f>
        <v>143000</v>
      </c>
      <c r="F13" s="89"/>
      <c r="G13" s="89"/>
    </row>
    <row r="14" spans="1:7" x14ac:dyDescent="0.2">
      <c r="A14" s="94" t="s">
        <v>137</v>
      </c>
      <c r="B14" s="94"/>
      <c r="C14" s="94"/>
      <c r="D14" s="94"/>
      <c r="E14" s="94"/>
      <c r="F14" s="89"/>
      <c r="G14" s="89"/>
    </row>
    <row r="15" spans="1:7" x14ac:dyDescent="0.2">
      <c r="A15" s="90" t="s">
        <v>138</v>
      </c>
      <c r="B15" s="91">
        <f>+[1]INVESTIMENTI!K291</f>
        <v>393000</v>
      </c>
      <c r="C15" s="91">
        <f>+B15-E15</f>
        <v>0</v>
      </c>
      <c r="D15" s="91">
        <v>0</v>
      </c>
      <c r="E15" s="91">
        <f>+B15</f>
        <v>393000</v>
      </c>
      <c r="F15" s="89"/>
      <c r="G15" s="89"/>
    </row>
    <row r="16" spans="1:7" x14ac:dyDescent="0.2">
      <c r="A16" s="90" t="s">
        <v>139</v>
      </c>
      <c r="B16" s="91">
        <f>+[1]INVESTIMENTI!K292+[1]INVESTIMENTI!K293</f>
        <v>1506000</v>
      </c>
      <c r="C16" s="91">
        <f t="shared" ref="C16:C21" si="1">+B16-E16</f>
        <v>0</v>
      </c>
      <c r="D16" s="91">
        <v>0</v>
      </c>
      <c r="E16" s="91">
        <f>+B16</f>
        <v>1506000</v>
      </c>
      <c r="F16" s="89"/>
      <c r="G16" s="89"/>
    </row>
    <row r="17" spans="1:7" x14ac:dyDescent="0.2">
      <c r="A17" s="90" t="s">
        <v>140</v>
      </c>
      <c r="B17" s="91">
        <f>+[1]INVESTIMENTI!K294</f>
        <v>259000</v>
      </c>
      <c r="C17" s="91">
        <f t="shared" si="1"/>
        <v>0</v>
      </c>
      <c r="D17" s="91">
        <v>0</v>
      </c>
      <c r="E17" s="91">
        <f>+B17</f>
        <v>259000</v>
      </c>
      <c r="F17" s="89"/>
      <c r="G17" s="89"/>
    </row>
    <row r="18" spans="1:7" x14ac:dyDescent="0.2">
      <c r="A18" s="90" t="s">
        <v>141</v>
      </c>
      <c r="B18" s="91">
        <v>0</v>
      </c>
      <c r="C18" s="91">
        <f t="shared" si="1"/>
        <v>0</v>
      </c>
      <c r="D18" s="91">
        <v>0</v>
      </c>
      <c r="E18" s="91">
        <f>+B18</f>
        <v>0</v>
      </c>
      <c r="F18" s="89"/>
      <c r="G18" s="89"/>
    </row>
    <row r="19" spans="1:7" x14ac:dyDescent="0.2">
      <c r="A19" s="90" t="s">
        <v>142</v>
      </c>
      <c r="B19" s="91">
        <f>+[1]INVESTIMENTI!K295</f>
        <v>42000</v>
      </c>
      <c r="C19" s="91">
        <f t="shared" si="1"/>
        <v>0</v>
      </c>
      <c r="D19" s="91">
        <v>0</v>
      </c>
      <c r="E19" s="91">
        <f>+B19</f>
        <v>42000</v>
      </c>
      <c r="F19" s="89"/>
      <c r="G19" s="89"/>
    </row>
    <row r="20" spans="1:7" x14ac:dyDescent="0.2">
      <c r="A20" s="90" t="s">
        <v>143</v>
      </c>
      <c r="B20" s="91">
        <f>+[1]INVESTIMENTI!K296</f>
        <v>8446800</v>
      </c>
      <c r="C20" s="91">
        <f>+B20-E20</f>
        <v>7949800</v>
      </c>
      <c r="D20" s="91">
        <v>0</v>
      </c>
      <c r="E20" s="91">
        <f>+[1]INVESTIMENTI!K271</f>
        <v>497000</v>
      </c>
      <c r="F20" s="89"/>
      <c r="G20" s="89"/>
    </row>
    <row r="21" spans="1:7" x14ac:dyDescent="0.2">
      <c r="A21" s="95" t="s">
        <v>144</v>
      </c>
      <c r="B21" s="91">
        <f>+[1]INVESTIMENTI!K297</f>
        <v>50000</v>
      </c>
      <c r="C21" s="91">
        <f t="shared" si="1"/>
        <v>0</v>
      </c>
      <c r="D21" s="91">
        <v>0</v>
      </c>
      <c r="E21" s="91">
        <f>+B21</f>
        <v>50000</v>
      </c>
      <c r="F21" s="89"/>
      <c r="G21" s="89"/>
    </row>
    <row r="22" spans="1:7" ht="18" customHeight="1" x14ac:dyDescent="0.2">
      <c r="A22" s="96" t="s">
        <v>145</v>
      </c>
      <c r="B22" s="93">
        <f>SUM(B15:B21)</f>
        <v>10696800</v>
      </c>
      <c r="C22" s="93">
        <f>SUM(C15:C21)</f>
        <v>7949800</v>
      </c>
      <c r="D22" s="93">
        <f>SUM(D15:D21)</f>
        <v>0</v>
      </c>
      <c r="E22" s="93">
        <f>SUM(E15:E21)</f>
        <v>2747000</v>
      </c>
      <c r="F22" s="89"/>
      <c r="G22" s="89"/>
    </row>
    <row r="23" spans="1:7" x14ac:dyDescent="0.2">
      <c r="A23" s="88" t="s">
        <v>146</v>
      </c>
      <c r="B23" s="97"/>
      <c r="C23" s="97"/>
      <c r="D23" s="97"/>
      <c r="E23" s="97"/>
      <c r="F23" s="89"/>
      <c r="G23" s="89"/>
    </row>
    <row r="24" spans="1:7" x14ac:dyDescent="0.2">
      <c r="A24" s="98" t="s">
        <v>147</v>
      </c>
      <c r="B24" s="99">
        <f>+B13+B22+B23</f>
        <v>10839800</v>
      </c>
      <c r="C24" s="99">
        <f>+C13+C22+C23</f>
        <v>7949800</v>
      </c>
      <c r="D24" s="99">
        <f>+D13+D22+D23</f>
        <v>0</v>
      </c>
      <c r="E24" s="99">
        <f>+E13+E22+E23</f>
        <v>2890000</v>
      </c>
      <c r="F24" s="89"/>
      <c r="G24" s="89"/>
    </row>
  </sheetData>
  <mergeCells count="4">
    <mergeCell ref="A4:B4"/>
    <mergeCell ref="C4:E4"/>
    <mergeCell ref="A5:A6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25"/>
  <sheetViews>
    <sheetView topLeftCell="A16" zoomScale="130" zoomScaleNormal="130" workbookViewId="0">
      <selection activeCell="B31" sqref="B31"/>
    </sheetView>
  </sheetViews>
  <sheetFormatPr defaultColWidth="9.140625" defaultRowHeight="12.75" x14ac:dyDescent="0.2"/>
  <cols>
    <col min="1" max="1" width="47.7109375" style="81" customWidth="1"/>
    <col min="2" max="13" width="11.5703125" style="81" customWidth="1"/>
    <col min="14" max="16384" width="9.140625" style="81"/>
  </cols>
  <sheetData>
    <row r="1" spans="1:13" ht="101.25" customHeight="1" x14ac:dyDescent="0.4">
      <c r="A1" s="82"/>
    </row>
    <row r="2" spans="1:13" ht="26.25" x14ac:dyDescent="0.4">
      <c r="A2" s="82" t="s">
        <v>148</v>
      </c>
    </row>
    <row r="4" spans="1:13" x14ac:dyDescent="0.2">
      <c r="B4" s="120">
        <v>2016</v>
      </c>
      <c r="C4" s="121"/>
      <c r="D4" s="121"/>
      <c r="E4" s="121"/>
      <c r="F4" s="122">
        <v>2017</v>
      </c>
      <c r="G4" s="122"/>
      <c r="H4" s="122"/>
      <c r="I4" s="122"/>
      <c r="J4" s="121">
        <v>2018</v>
      </c>
      <c r="K4" s="121"/>
      <c r="L4" s="121"/>
      <c r="M4" s="121"/>
    </row>
    <row r="5" spans="1:13" s="103" customFormat="1" ht="36" x14ac:dyDescent="0.2">
      <c r="A5" s="100"/>
      <c r="B5" s="101" t="s">
        <v>149</v>
      </c>
      <c r="C5" s="123" t="s">
        <v>150</v>
      </c>
      <c r="D5" s="124"/>
      <c r="E5" s="125"/>
      <c r="F5" s="102" t="s">
        <v>149</v>
      </c>
      <c r="G5" s="123" t="s">
        <v>150</v>
      </c>
      <c r="H5" s="124"/>
      <c r="I5" s="125"/>
      <c r="J5" s="102" t="s">
        <v>149</v>
      </c>
      <c r="K5" s="123" t="s">
        <v>150</v>
      </c>
      <c r="L5" s="124"/>
      <c r="M5" s="125"/>
    </row>
    <row r="6" spans="1:13" s="104" customFormat="1" ht="78.75" x14ac:dyDescent="0.2">
      <c r="A6" s="119" t="s">
        <v>124</v>
      </c>
      <c r="B6" s="119" t="s">
        <v>125</v>
      </c>
      <c r="C6" s="85" t="s">
        <v>126</v>
      </c>
      <c r="D6" s="85" t="s">
        <v>127</v>
      </c>
      <c r="E6" s="85" t="s">
        <v>128</v>
      </c>
      <c r="F6" s="119" t="s">
        <v>125</v>
      </c>
      <c r="G6" s="85" t="s">
        <v>126</v>
      </c>
      <c r="H6" s="85" t="s">
        <v>127</v>
      </c>
      <c r="I6" s="85" t="s">
        <v>128</v>
      </c>
      <c r="J6" s="119" t="s">
        <v>125</v>
      </c>
      <c r="K6" s="85" t="s">
        <v>126</v>
      </c>
      <c r="L6" s="85" t="s">
        <v>127</v>
      </c>
      <c r="M6" s="85" t="s">
        <v>128</v>
      </c>
    </row>
    <row r="7" spans="1:13" s="104" customFormat="1" ht="11.25" x14ac:dyDescent="0.2">
      <c r="A7" s="119"/>
      <c r="B7" s="119"/>
      <c r="C7" s="85" t="s">
        <v>129</v>
      </c>
      <c r="D7" s="85" t="s">
        <v>129</v>
      </c>
      <c r="E7" s="85" t="s">
        <v>129</v>
      </c>
      <c r="F7" s="119"/>
      <c r="G7" s="85" t="s">
        <v>129</v>
      </c>
      <c r="H7" s="85" t="s">
        <v>129</v>
      </c>
      <c r="I7" s="85" t="s">
        <v>129</v>
      </c>
      <c r="J7" s="119"/>
      <c r="K7" s="85" t="s">
        <v>129</v>
      </c>
      <c r="L7" s="85" t="s">
        <v>129</v>
      </c>
      <c r="M7" s="85" t="s">
        <v>129</v>
      </c>
    </row>
    <row r="8" spans="1:13" x14ac:dyDescent="0.2">
      <c r="A8" s="88" t="s">
        <v>130</v>
      </c>
      <c r="B8" s="88"/>
      <c r="C8" s="88"/>
      <c r="D8" s="88"/>
      <c r="E8" s="88"/>
      <c r="F8" s="105"/>
      <c r="G8" s="105"/>
      <c r="H8" s="105"/>
      <c r="I8" s="105"/>
      <c r="J8" s="88"/>
      <c r="K8" s="88"/>
      <c r="L8" s="88"/>
      <c r="M8" s="88"/>
    </row>
    <row r="9" spans="1:13" x14ac:dyDescent="0.2">
      <c r="A9" s="90" t="s">
        <v>131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</row>
    <row r="10" spans="1:13" x14ac:dyDescent="0.2">
      <c r="A10" s="90" t="s">
        <v>132</v>
      </c>
      <c r="B10" s="91">
        <v>143000</v>
      </c>
      <c r="C10" s="91">
        <v>0</v>
      </c>
      <c r="D10" s="91">
        <v>0</v>
      </c>
      <c r="E10" s="91">
        <v>143000</v>
      </c>
      <c r="F10" s="91">
        <v>109000</v>
      </c>
      <c r="G10" s="91">
        <v>0</v>
      </c>
      <c r="H10" s="91">
        <v>0</v>
      </c>
      <c r="I10" s="91">
        <v>109000</v>
      </c>
      <c r="J10" s="91">
        <v>66000</v>
      </c>
      <c r="K10" s="91">
        <v>0</v>
      </c>
      <c r="L10" s="91">
        <v>0</v>
      </c>
      <c r="M10" s="91">
        <v>66000</v>
      </c>
    </row>
    <row r="11" spans="1:13" x14ac:dyDescent="0.2">
      <c r="A11" s="90" t="s">
        <v>133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</row>
    <row r="12" spans="1:13" x14ac:dyDescent="0.2">
      <c r="A12" s="90" t="s">
        <v>134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</row>
    <row r="13" spans="1:13" x14ac:dyDescent="0.2">
      <c r="A13" s="90" t="s">
        <v>135</v>
      </c>
      <c r="B13" s="91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1:13" x14ac:dyDescent="0.2">
      <c r="A14" s="92" t="s">
        <v>136</v>
      </c>
      <c r="B14" s="93">
        <v>143000</v>
      </c>
      <c r="C14" s="93">
        <v>0</v>
      </c>
      <c r="D14" s="93">
        <v>0</v>
      </c>
      <c r="E14" s="93">
        <v>143000</v>
      </c>
      <c r="F14" s="93">
        <v>109000</v>
      </c>
      <c r="G14" s="93">
        <v>0</v>
      </c>
      <c r="H14" s="93">
        <v>0</v>
      </c>
      <c r="I14" s="93">
        <v>109000</v>
      </c>
      <c r="J14" s="93">
        <v>66000</v>
      </c>
      <c r="K14" s="93">
        <v>0</v>
      </c>
      <c r="L14" s="93">
        <v>0</v>
      </c>
      <c r="M14" s="93">
        <v>66000</v>
      </c>
    </row>
    <row r="15" spans="1:13" x14ac:dyDescent="0.2">
      <c r="A15" s="94" t="s">
        <v>137</v>
      </c>
      <c r="B15" s="94"/>
      <c r="C15" s="94"/>
      <c r="D15" s="94"/>
      <c r="E15" s="94"/>
      <c r="F15" s="106"/>
      <c r="G15" s="106"/>
      <c r="H15" s="106"/>
      <c r="I15" s="106"/>
      <c r="J15" s="94"/>
      <c r="K15" s="94"/>
      <c r="L15" s="94"/>
      <c r="M15" s="94"/>
    </row>
    <row r="16" spans="1:13" x14ac:dyDescent="0.2">
      <c r="A16" s="90" t="s">
        <v>138</v>
      </c>
      <c r="B16" s="91">
        <v>393000</v>
      </c>
      <c r="C16" s="91">
        <v>0</v>
      </c>
      <c r="D16" s="91">
        <v>0</v>
      </c>
      <c r="E16" s="91">
        <v>393000</v>
      </c>
      <c r="F16" s="91">
        <v>343000</v>
      </c>
      <c r="G16" s="91">
        <v>0</v>
      </c>
      <c r="H16" s="91">
        <v>0</v>
      </c>
      <c r="I16" s="91">
        <v>343000</v>
      </c>
      <c r="J16" s="91">
        <v>345000</v>
      </c>
      <c r="K16" s="91">
        <v>0</v>
      </c>
      <c r="L16" s="91">
        <v>0</v>
      </c>
      <c r="M16" s="91">
        <v>345000</v>
      </c>
    </row>
    <row r="17" spans="1:13" x14ac:dyDescent="0.2">
      <c r="A17" s="90" t="s">
        <v>139</v>
      </c>
      <c r="B17" s="91">
        <v>1506000</v>
      </c>
      <c r="C17" s="91">
        <v>0</v>
      </c>
      <c r="D17" s="91">
        <v>0</v>
      </c>
      <c r="E17" s="91">
        <v>1506000</v>
      </c>
      <c r="F17" s="91">
        <v>1363000</v>
      </c>
      <c r="G17" s="91">
        <v>0</v>
      </c>
      <c r="H17" s="91">
        <v>0</v>
      </c>
      <c r="I17" s="91">
        <v>1363000</v>
      </c>
      <c r="J17" s="91">
        <v>875000</v>
      </c>
      <c r="K17" s="91">
        <v>0</v>
      </c>
      <c r="L17" s="91">
        <v>0</v>
      </c>
      <c r="M17" s="91">
        <v>875000</v>
      </c>
    </row>
    <row r="18" spans="1:13" x14ac:dyDescent="0.2">
      <c r="A18" s="90" t="s">
        <v>140</v>
      </c>
      <c r="B18" s="91">
        <v>259000</v>
      </c>
      <c r="C18" s="91">
        <v>0</v>
      </c>
      <c r="D18" s="91">
        <v>0</v>
      </c>
      <c r="E18" s="91">
        <v>259000</v>
      </c>
      <c r="F18" s="91">
        <v>259000</v>
      </c>
      <c r="G18" s="91">
        <v>0</v>
      </c>
      <c r="H18" s="91">
        <v>0</v>
      </c>
      <c r="I18" s="91">
        <v>259000</v>
      </c>
      <c r="J18" s="91">
        <v>259000</v>
      </c>
      <c r="K18" s="91">
        <v>0</v>
      </c>
      <c r="L18" s="91">
        <v>0</v>
      </c>
      <c r="M18" s="91">
        <v>259000</v>
      </c>
    </row>
    <row r="19" spans="1:13" x14ac:dyDescent="0.2">
      <c r="A19" s="90" t="s">
        <v>141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</row>
    <row r="20" spans="1:13" x14ac:dyDescent="0.2">
      <c r="A20" s="90" t="s">
        <v>142</v>
      </c>
      <c r="B20" s="91">
        <v>42000</v>
      </c>
      <c r="C20" s="91">
        <v>0</v>
      </c>
      <c r="D20" s="91">
        <v>0</v>
      </c>
      <c r="E20" s="91">
        <v>42000</v>
      </c>
      <c r="F20" s="91">
        <v>42000</v>
      </c>
      <c r="G20" s="91">
        <v>0</v>
      </c>
      <c r="H20" s="91">
        <v>0</v>
      </c>
      <c r="I20" s="91">
        <v>42000</v>
      </c>
      <c r="J20" s="91">
        <v>42000</v>
      </c>
      <c r="K20" s="91">
        <v>0</v>
      </c>
      <c r="L20" s="91">
        <v>0</v>
      </c>
      <c r="M20" s="91">
        <v>42000</v>
      </c>
    </row>
    <row r="21" spans="1:13" x14ac:dyDescent="0.2">
      <c r="A21" s="90" t="s">
        <v>143</v>
      </c>
      <c r="B21" s="91">
        <v>8446800</v>
      </c>
      <c r="C21" s="91">
        <v>7949800</v>
      </c>
      <c r="D21" s="91">
        <v>0</v>
      </c>
      <c r="E21" s="91">
        <v>497000</v>
      </c>
      <c r="F21" s="91">
        <v>10835800</v>
      </c>
      <c r="G21" s="91">
        <v>10715800</v>
      </c>
      <c r="H21" s="91">
        <v>0</v>
      </c>
      <c r="I21" s="91">
        <v>120000</v>
      </c>
      <c r="J21" s="91">
        <v>7135600</v>
      </c>
      <c r="K21" s="91">
        <v>6975600</v>
      </c>
      <c r="L21" s="91">
        <v>0</v>
      </c>
      <c r="M21" s="91">
        <v>160000</v>
      </c>
    </row>
    <row r="22" spans="1:13" x14ac:dyDescent="0.2">
      <c r="A22" s="95" t="s">
        <v>144</v>
      </c>
      <c r="B22" s="91">
        <v>50000</v>
      </c>
      <c r="C22" s="91">
        <v>0</v>
      </c>
      <c r="D22" s="91">
        <v>0</v>
      </c>
      <c r="E22" s="91">
        <v>50000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</row>
    <row r="23" spans="1:13" x14ac:dyDescent="0.2">
      <c r="A23" s="96" t="s">
        <v>145</v>
      </c>
      <c r="B23" s="93">
        <v>10696800</v>
      </c>
      <c r="C23" s="93">
        <v>7949800</v>
      </c>
      <c r="D23" s="93">
        <v>0</v>
      </c>
      <c r="E23" s="93">
        <v>2747000</v>
      </c>
      <c r="F23" s="93">
        <v>12842800</v>
      </c>
      <c r="G23" s="93">
        <v>10715800</v>
      </c>
      <c r="H23" s="93">
        <v>0</v>
      </c>
      <c r="I23" s="93">
        <v>2127000</v>
      </c>
      <c r="J23" s="93">
        <v>8656600</v>
      </c>
      <c r="K23" s="93">
        <v>6975600</v>
      </c>
      <c r="L23" s="93">
        <v>0</v>
      </c>
      <c r="M23" s="93">
        <v>1681000</v>
      </c>
    </row>
    <row r="24" spans="1:13" x14ac:dyDescent="0.2">
      <c r="A24" s="88" t="s">
        <v>146</v>
      </c>
      <c r="B24" s="107"/>
      <c r="C24" s="107"/>
      <c r="D24" s="107"/>
      <c r="E24" s="107"/>
      <c r="F24" s="108"/>
      <c r="G24" s="108"/>
      <c r="H24" s="108"/>
      <c r="I24" s="108"/>
      <c r="J24" s="107"/>
      <c r="K24" s="107"/>
      <c r="L24" s="107"/>
      <c r="M24" s="107"/>
    </row>
    <row r="25" spans="1:13" x14ac:dyDescent="0.2">
      <c r="A25" s="98" t="s">
        <v>147</v>
      </c>
      <c r="B25" s="99">
        <v>10839800</v>
      </c>
      <c r="C25" s="99">
        <v>7949800</v>
      </c>
      <c r="D25" s="99">
        <v>0</v>
      </c>
      <c r="E25" s="99">
        <v>2890000</v>
      </c>
      <c r="F25" s="109">
        <v>12951800</v>
      </c>
      <c r="G25" s="109">
        <v>10715800</v>
      </c>
      <c r="H25" s="109">
        <v>0</v>
      </c>
      <c r="I25" s="109">
        <v>2236000</v>
      </c>
      <c r="J25" s="99">
        <v>8722600</v>
      </c>
      <c r="K25" s="99">
        <v>6975600</v>
      </c>
      <c r="L25" s="99">
        <v>0</v>
      </c>
      <c r="M25" s="99">
        <v>1747000</v>
      </c>
    </row>
  </sheetData>
  <mergeCells count="10">
    <mergeCell ref="A6:A7"/>
    <mergeCell ref="B6:B7"/>
    <mergeCell ref="F6:F7"/>
    <mergeCell ref="J6:J7"/>
    <mergeCell ref="B4:E4"/>
    <mergeCell ref="F4:I4"/>
    <mergeCell ref="J4:M4"/>
    <mergeCell ref="C5:E5"/>
    <mergeCell ref="G5:I5"/>
    <mergeCell ref="K5:M5"/>
  </mergeCell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6"/>
  <sheetViews>
    <sheetView view="pageBreakPreview" zoomScale="160" zoomScaleNormal="100" zoomScaleSheetLayoutView="160" workbookViewId="0">
      <selection activeCell="B14" sqref="B14"/>
    </sheetView>
  </sheetViews>
  <sheetFormatPr defaultColWidth="24.28515625" defaultRowHeight="14.25" x14ac:dyDescent="0.2"/>
  <cols>
    <col min="1" max="1" width="38" style="126" customWidth="1"/>
    <col min="2" max="2" width="18.7109375" style="127" customWidth="1"/>
    <col min="3" max="3" width="44.28515625" style="126" customWidth="1"/>
    <col min="4" max="4" width="20" style="126" customWidth="1"/>
    <col min="5" max="16384" width="24.28515625" style="126"/>
  </cols>
  <sheetData>
    <row r="2" spans="1:4" ht="42" customHeight="1" x14ac:dyDescent="0.2"/>
    <row r="3" spans="1:4" ht="25.5" customHeight="1" x14ac:dyDescent="0.2"/>
    <row r="5" spans="1:4" ht="24.75" customHeight="1" x14ac:dyDescent="0.2">
      <c r="A5" s="135" t="s">
        <v>169</v>
      </c>
    </row>
    <row r="8" spans="1:4" ht="18.75" x14ac:dyDescent="0.2">
      <c r="A8" s="134" t="s">
        <v>168</v>
      </c>
      <c r="B8" s="134">
        <v>2016</v>
      </c>
      <c r="C8" s="134" t="s">
        <v>167</v>
      </c>
      <c r="D8" s="134">
        <v>2016</v>
      </c>
    </row>
    <row r="9" spans="1:4" ht="18.75" x14ac:dyDescent="0.3">
      <c r="A9" s="133" t="s">
        <v>166</v>
      </c>
      <c r="B9" s="130">
        <v>18159692.179999985</v>
      </c>
      <c r="C9" s="133" t="s">
        <v>165</v>
      </c>
      <c r="D9" s="130">
        <v>0</v>
      </c>
    </row>
    <row r="10" spans="1:4" ht="18.75" x14ac:dyDescent="0.3">
      <c r="A10" s="131" t="s">
        <v>164</v>
      </c>
      <c r="B10" s="130">
        <f>+GETPIVOTDATA("ACCORDATO 2016",[2]RICAVI!$A$91,"RICLASSIFICATO CONT. FINANZIARIA","Entrate in conto correnti - VECCHI")+GETPIVOTDATA("ACCORDATO 2016",[2]RICAVI!$A$91,"RICLASSIFICATO CONT. FINANZIARIA","Entrate correnti")</f>
        <v>125022134.76000001</v>
      </c>
      <c r="C10" s="131" t="s">
        <v>163</v>
      </c>
      <c r="D10" s="130">
        <f>+GETPIVOTDATA("ACCORDATO 2016",'[2]COSTI + INVESTIMENTI'!$E$617,"RICLASSIFICATO CONT. FINANZIARIA","Uscite correnti")</f>
        <v>132134326.94</v>
      </c>
    </row>
    <row r="11" spans="1:4" ht="18.75" x14ac:dyDescent="0.3">
      <c r="A11" s="131" t="s">
        <v>162</v>
      </c>
      <c r="B11" s="130">
        <f>[2]RICAVI!B101</f>
        <v>2680508.9300000002</v>
      </c>
      <c r="C11" s="131" t="s">
        <v>161</v>
      </c>
      <c r="D11" s="130">
        <f>+GETPIVOTDATA("ACCORDATO 2016",'[2]COSTI + INVESTIMENTI'!$E$617,"RICLASSIFICATO CONT. FINANZIARIA","Uscite in conto capitale")</f>
        <v>10839800</v>
      </c>
    </row>
    <row r="12" spans="1:4" ht="37.5" x14ac:dyDescent="0.3">
      <c r="A12" s="131" t="s">
        <v>160</v>
      </c>
      <c r="B12" s="130">
        <v>0</v>
      </c>
      <c r="C12" s="131" t="s">
        <v>159</v>
      </c>
      <c r="D12" s="132">
        <f>+GETPIVOTDATA("ACCORDATO 2016",'[2]COSTI + INVESTIMENTI'!$E$617,"RICLASSIFICATO CONT. FINANZIARIA","Rimborsi allo stato")</f>
        <v>207700</v>
      </c>
    </row>
    <row r="13" spans="1:4" ht="18.75" x14ac:dyDescent="0.3">
      <c r="A13" s="131" t="s">
        <v>158</v>
      </c>
      <c r="B13" s="130">
        <v>0</v>
      </c>
      <c r="C13" s="131" t="s">
        <v>157</v>
      </c>
      <c r="D13" s="130">
        <v>0</v>
      </c>
    </row>
    <row r="14" spans="1:4" ht="37.5" x14ac:dyDescent="0.3">
      <c r="A14" s="131" t="s">
        <v>156</v>
      </c>
      <c r="B14" s="130">
        <v>0</v>
      </c>
      <c r="C14" s="131" t="s">
        <v>155</v>
      </c>
      <c r="D14" s="130">
        <v>2680508.9300000002</v>
      </c>
    </row>
    <row r="15" spans="1:4" ht="18.75" x14ac:dyDescent="0.3">
      <c r="A15" s="131" t="s">
        <v>154</v>
      </c>
      <c r="B15" s="130">
        <v>0</v>
      </c>
      <c r="C15" s="131" t="s">
        <v>153</v>
      </c>
      <c r="D15" s="130">
        <v>0</v>
      </c>
    </row>
    <row r="16" spans="1:4" ht="18.75" x14ac:dyDescent="0.3">
      <c r="A16" s="129" t="s">
        <v>152</v>
      </c>
      <c r="B16" s="128">
        <f>SUM(B9:B15)</f>
        <v>145862335.87</v>
      </c>
      <c r="C16" s="129" t="s">
        <v>151</v>
      </c>
      <c r="D16" s="128">
        <f>SUM(D9:D15)</f>
        <v>145862335.87</v>
      </c>
    </row>
  </sheetData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17"/>
  <sheetViews>
    <sheetView tabSelected="1" workbookViewId="0">
      <selection activeCell="D10" sqref="D10"/>
    </sheetView>
  </sheetViews>
  <sheetFormatPr defaultRowHeight="12.75" x14ac:dyDescent="0.2"/>
  <cols>
    <col min="1" max="2" width="9.140625" style="1"/>
    <col min="3" max="3" width="13.42578125" style="1" customWidth="1"/>
    <col min="4" max="4" width="31.85546875" style="1" customWidth="1"/>
    <col min="5" max="5" width="20.140625" style="1" customWidth="1"/>
    <col min="6" max="6" width="20.5703125" style="1" customWidth="1"/>
    <col min="7" max="7" width="19.5703125" style="1" customWidth="1"/>
    <col min="8" max="8" width="10.5703125" style="1" customWidth="1"/>
    <col min="9" max="16384" width="9.140625" style="1"/>
  </cols>
  <sheetData>
    <row r="1" spans="2:8" ht="73.5" customHeight="1" x14ac:dyDescent="0.2"/>
    <row r="2" spans="2:8" ht="13.5" customHeight="1" x14ac:dyDescent="0.2"/>
    <row r="3" spans="2:8" ht="19.5" x14ac:dyDescent="0.25">
      <c r="B3" s="152" t="s">
        <v>205</v>
      </c>
    </row>
    <row r="4" spans="2:8" ht="19.5" x14ac:dyDescent="0.25">
      <c r="B4" s="151"/>
    </row>
    <row r="6" spans="2:8" ht="54.75" customHeight="1" x14ac:dyDescent="0.2">
      <c r="B6" s="150" t="s">
        <v>204</v>
      </c>
      <c r="C6" s="150"/>
      <c r="D6" s="149" t="s">
        <v>203</v>
      </c>
      <c r="E6" s="149" t="s">
        <v>202</v>
      </c>
      <c r="F6" s="149" t="s">
        <v>201</v>
      </c>
      <c r="G6" s="149" t="s">
        <v>200</v>
      </c>
    </row>
    <row r="7" spans="2:8" ht="33" customHeight="1" x14ac:dyDescent="0.2">
      <c r="B7" s="147" t="s">
        <v>199</v>
      </c>
      <c r="C7" s="147"/>
      <c r="D7" s="148" t="s">
        <v>198</v>
      </c>
      <c r="E7" s="140" t="s">
        <v>197</v>
      </c>
      <c r="F7" s="140" t="s">
        <v>196</v>
      </c>
      <c r="G7" s="139">
        <f>-'[4]CE RICLASSIFICATO M&amp;P'!P285</f>
        <v>54157204.195747204</v>
      </c>
      <c r="H7" s="138">
        <f>+G7/$G$17</f>
        <v>0.37128984566473344</v>
      </c>
    </row>
    <row r="8" spans="2:8" ht="33" customHeight="1" x14ac:dyDescent="0.2">
      <c r="B8" s="147"/>
      <c r="C8" s="147"/>
      <c r="D8" s="146" t="s">
        <v>195</v>
      </c>
      <c r="E8" s="140" t="s">
        <v>194</v>
      </c>
      <c r="F8" s="140" t="s">
        <v>193</v>
      </c>
      <c r="G8" s="139">
        <f>-'[4]CE RICLASSIFICATO M&amp;P'!Q285</f>
        <v>6545440.5</v>
      </c>
      <c r="H8" s="138">
        <f>+G8/$G$17</f>
        <v>4.4874096237847078E-2</v>
      </c>
    </row>
    <row r="9" spans="2:8" ht="33" customHeight="1" x14ac:dyDescent="0.2">
      <c r="B9" s="143"/>
      <c r="C9" s="143"/>
      <c r="D9" s="145"/>
      <c r="E9" s="140" t="s">
        <v>192</v>
      </c>
      <c r="F9" s="140" t="s">
        <v>191</v>
      </c>
      <c r="G9" s="139">
        <v>0</v>
      </c>
      <c r="H9" s="138">
        <f>+G9/$G$17</f>
        <v>0</v>
      </c>
    </row>
    <row r="10" spans="2:8" ht="33" customHeight="1" x14ac:dyDescent="0.2">
      <c r="B10" s="143" t="s">
        <v>190</v>
      </c>
      <c r="C10" s="143"/>
      <c r="D10" s="144" t="s">
        <v>189</v>
      </c>
      <c r="E10" s="140" t="s">
        <v>188</v>
      </c>
      <c r="F10" s="140" t="s">
        <v>187</v>
      </c>
      <c r="G10" s="139">
        <f>-'[4]CE RICLASSIFICATO M&amp;P'!R285</f>
        <v>52526001.312420465</v>
      </c>
      <c r="H10" s="138">
        <f>+G10/$G$17</f>
        <v>0.36010667851657008</v>
      </c>
    </row>
    <row r="11" spans="2:8" ht="33" customHeight="1" x14ac:dyDescent="0.2">
      <c r="B11" s="143"/>
      <c r="C11" s="143"/>
      <c r="D11" s="144" t="s">
        <v>186</v>
      </c>
      <c r="E11" s="140" t="s">
        <v>185</v>
      </c>
      <c r="F11" s="140" t="s">
        <v>184</v>
      </c>
      <c r="G11" s="139">
        <f>-'[4]CE RICLASSIFICATO M&amp;P'!S285</f>
        <v>0</v>
      </c>
      <c r="H11" s="138">
        <f>+G11/$G$17</f>
        <v>0</v>
      </c>
    </row>
    <row r="12" spans="2:8" ht="33" customHeight="1" x14ac:dyDescent="0.2">
      <c r="B12" s="143" t="s">
        <v>183</v>
      </c>
      <c r="C12" s="143"/>
      <c r="D12" s="144" t="s">
        <v>182</v>
      </c>
      <c r="E12" s="140" t="s">
        <v>181</v>
      </c>
      <c r="F12" s="140" t="s">
        <v>180</v>
      </c>
      <c r="G12" s="139">
        <f>-'[4]CE RICLASSIFICATO M&amp;P'!T285</f>
        <v>1589677.4180973431</v>
      </c>
      <c r="H12" s="138">
        <f>+G12/$G$17</f>
        <v>1.0898477718471727E-2</v>
      </c>
    </row>
    <row r="13" spans="2:8" ht="33" customHeight="1" x14ac:dyDescent="0.2">
      <c r="B13" s="143"/>
      <c r="C13" s="143"/>
      <c r="D13" s="144" t="s">
        <v>179</v>
      </c>
      <c r="E13" s="140" t="s">
        <v>178</v>
      </c>
      <c r="F13" s="140" t="s">
        <v>177</v>
      </c>
      <c r="G13" s="139">
        <v>0</v>
      </c>
      <c r="H13" s="138">
        <f>+G13/$G$17</f>
        <v>0</v>
      </c>
    </row>
    <row r="14" spans="2:8" ht="33" customHeight="1" x14ac:dyDescent="0.2">
      <c r="B14" s="143" t="s">
        <v>176</v>
      </c>
      <c r="C14" s="143"/>
      <c r="D14" s="144" t="s">
        <v>175</v>
      </c>
      <c r="E14" s="140" t="s">
        <v>171</v>
      </c>
      <c r="F14" s="140" t="s">
        <v>170</v>
      </c>
      <c r="G14" s="139">
        <f>-'[4]CE RICLASSIFICATO M&amp;P'!V285</f>
        <v>442968</v>
      </c>
      <c r="H14" s="138">
        <f>+G14/$G$17</f>
        <v>3.0368908956221732E-3</v>
      </c>
    </row>
    <row r="15" spans="2:8" ht="33" customHeight="1" x14ac:dyDescent="0.2">
      <c r="B15" s="143"/>
      <c r="C15" s="143"/>
      <c r="D15" s="144" t="s">
        <v>174</v>
      </c>
      <c r="E15" s="140" t="s">
        <v>171</v>
      </c>
      <c r="F15" s="140" t="s">
        <v>170</v>
      </c>
      <c r="G15" s="139">
        <f>-'[4]CE RICLASSIFICATO M&amp;P'!W285+1</f>
        <v>30601044.50373498</v>
      </c>
      <c r="H15" s="138">
        <f>+G15/$G$17</f>
        <v>0.20979401096675537</v>
      </c>
    </row>
    <row r="16" spans="2:8" ht="33" customHeight="1" x14ac:dyDescent="0.2">
      <c r="B16" s="143" t="s">
        <v>173</v>
      </c>
      <c r="C16" s="143"/>
      <c r="D16" s="142" t="s">
        <v>172</v>
      </c>
      <c r="E16" s="141" t="s">
        <v>171</v>
      </c>
      <c r="F16" s="140" t="s">
        <v>170</v>
      </c>
      <c r="G16" s="139">
        <v>0</v>
      </c>
      <c r="H16" s="138">
        <f>+G16/$G$17</f>
        <v>0</v>
      </c>
    </row>
    <row r="17" spans="4:7" x14ac:dyDescent="0.2">
      <c r="D17" s="137"/>
      <c r="G17" s="136">
        <f>SUM(G7:G16)</f>
        <v>145862335.93000001</v>
      </c>
    </row>
  </sheetData>
  <mergeCells count="7">
    <mergeCell ref="B6:C6"/>
    <mergeCell ref="D8:D9"/>
    <mergeCell ref="B16:C16"/>
    <mergeCell ref="B7:C9"/>
    <mergeCell ref="B10:C11"/>
    <mergeCell ref="B12:C13"/>
    <mergeCell ref="B14:C15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ECONOMICO 2016</vt:lpstr>
      <vt:lpstr>ECONOMICO 2016-2018</vt:lpstr>
      <vt:lpstr>INVESTIMENTI 2016</vt:lpstr>
      <vt:lpstr>INVESTIMENTI 2016-2018</vt:lpstr>
      <vt:lpstr>COFI PREV 2016</vt:lpstr>
      <vt:lpstr>SCHEMA MISS_PROGR 2016</vt:lpstr>
      <vt:lpstr>'COFI PREV 2016'!Area_stampa</vt:lpstr>
      <vt:lpstr>'ECONOMICO 2016'!Area_stampa</vt:lpstr>
      <vt:lpstr>'ECONOMICO 2016-2018'!Area_stampa</vt:lpstr>
      <vt:lpstr>'ECONOMICO 2016'!Titoli_stampa</vt:lpstr>
      <vt:lpstr>'ECONOMICO 2016-2018'!Titoli_stampa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Pironio</dc:creator>
  <cp:lastModifiedBy>Marcella Pironio</cp:lastModifiedBy>
  <dcterms:created xsi:type="dcterms:W3CDTF">2017-03-29T13:10:19Z</dcterms:created>
  <dcterms:modified xsi:type="dcterms:W3CDTF">2017-03-29T13:15:51Z</dcterms:modified>
</cp:coreProperties>
</file>