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SCAMBIO\Finanziaria\Ufficio Programmazione e Bilancio\BILANCI\CONSUNTIVI\Cons2015\NOTA INTEGRATIVA\"/>
    </mc:Choice>
  </mc:AlternateContent>
  <bookViews>
    <workbookView xWindow="0" yWindow="0" windowWidth="21600" windowHeight="8235" activeTab="2"/>
  </bookViews>
  <sheets>
    <sheet name="CE 2015" sheetId="1" r:id="rId1"/>
    <sheet name=" SP 31.12.2015" sheetId="2" r:id="rId2"/>
    <sheet name="BILANCIO COFI" sheetId="4" r:id="rId3"/>
    <sheet name="MISS_PROG" sheetId="3" r:id="rId4"/>
  </sheets>
  <externalReferences>
    <externalReference r:id="rId5"/>
  </externalReferences>
  <definedNames>
    <definedName name="_xlnm.Print_Area" localSheetId="1">' SP 31.12.2015'!$B$1:$F$116</definedName>
    <definedName name="_xlnm.Print_Area" localSheetId="0">'CE 2015'!$B$1:$G$94</definedName>
    <definedName name="_xlnm.Database">#REF!</definedName>
    <definedName name="_xlnm.Print_Titles" localSheetId="0">'CE 2015'!$1:$4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E100" i="2" l="1"/>
  <c r="H34" i="2" l="1"/>
  <c r="E71" i="2" l="1"/>
  <c r="E77" i="2"/>
  <c r="E107" i="2"/>
  <c r="E109" i="2" l="1"/>
  <c r="E79" i="2"/>
  <c r="E58" i="2"/>
  <c r="E50" i="2"/>
  <c r="E43" i="2"/>
  <c r="E23" i="2"/>
  <c r="E13" i="2"/>
  <c r="E27" i="2" s="1"/>
  <c r="E52" i="2" l="1"/>
  <c r="E60" i="2" s="1"/>
  <c r="F78" i="1"/>
  <c r="F65" i="1"/>
  <c r="F58" i="1"/>
  <c r="F41" i="1"/>
  <c r="F38" i="1"/>
  <c r="F43" i="1" s="1"/>
  <c r="F20" i="1"/>
  <c r="F10" i="1"/>
  <c r="F28" i="1" s="1"/>
  <c r="F70" i="1" l="1"/>
  <c r="F72" i="1" s="1"/>
  <c r="F90" i="1" s="1"/>
  <c r="E116" i="2"/>
  <c r="F116" i="2"/>
  <c r="F105" i="2"/>
  <c r="F103" i="2"/>
  <c r="F107" i="2" s="1"/>
  <c r="F100" i="2"/>
  <c r="F77" i="2"/>
  <c r="F71" i="2"/>
  <c r="F58" i="2"/>
  <c r="F50" i="2"/>
  <c r="F43" i="2"/>
  <c r="F52" i="2" s="1"/>
  <c r="F21" i="2"/>
  <c r="F20" i="2"/>
  <c r="F23" i="2" s="1"/>
  <c r="F10" i="2"/>
  <c r="F13" i="2" s="1"/>
  <c r="G92" i="1"/>
  <c r="G87" i="1"/>
  <c r="G88" i="1" s="1"/>
  <c r="F88" i="1"/>
  <c r="G83" i="1"/>
  <c r="F83" i="1"/>
  <c r="G78" i="1"/>
  <c r="G65" i="1"/>
  <c r="G58" i="1"/>
  <c r="G49" i="1"/>
  <c r="G41" i="1"/>
  <c r="G34" i="1"/>
  <c r="G33" i="1"/>
  <c r="G38" i="1" s="1"/>
  <c r="G43" i="1" s="1"/>
  <c r="G70" i="1" s="1"/>
  <c r="G14" i="1"/>
  <c r="G20" i="1" s="1"/>
  <c r="G10" i="1"/>
  <c r="G28" i="1" l="1"/>
  <c r="G72" i="1" s="1"/>
  <c r="G90" i="1" s="1"/>
  <c r="G94" i="1" s="1"/>
  <c r="F79" i="2"/>
  <c r="F109" i="2" s="1"/>
  <c r="F27" i="2"/>
  <c r="F60" i="2" s="1"/>
  <c r="F94" i="1"/>
</calcChain>
</file>

<file path=xl/comments1.xml><?xml version="1.0" encoding="utf-8"?>
<comments xmlns="http://schemas.openxmlformats.org/spreadsheetml/2006/main">
  <authors>
    <author>Marcella Pironio</author>
  </authors>
  <commentList>
    <comment ref="G86" authorId="0" shapeId="0">
      <text>
        <r>
          <rPr>
            <b/>
            <sz val="9"/>
            <color indexed="81"/>
            <rFont val="Tahoma"/>
            <family val="2"/>
          </rPr>
          <t>Marcella Pironio:</t>
        </r>
        <r>
          <rPr>
            <sz val="9"/>
            <color indexed="81"/>
            <rFont val="Tahoma"/>
            <family val="2"/>
          </rPr>
          <t xml:space="preserve">
la voce sopravv da tasse avendo segno negativo è stata riclassificata negli oneri straordinari</t>
        </r>
      </text>
    </comment>
  </commentList>
</comments>
</file>

<file path=xl/comments2.xml><?xml version="1.0" encoding="utf-8"?>
<comments xmlns="http://schemas.openxmlformats.org/spreadsheetml/2006/main">
  <authors>
    <author>Marcella Pironio</author>
  </authors>
  <commentList>
    <comment ref="F72" authorId="0" shapeId="0">
      <text>
        <r>
          <rPr>
            <b/>
            <sz val="9"/>
            <color indexed="81"/>
            <rFont val="Tahoma"/>
            <family val="2"/>
          </rPr>
          <t>Marcella Pironio:</t>
        </r>
        <r>
          <rPr>
            <sz val="9"/>
            <color indexed="81"/>
            <rFont val="Tahoma"/>
            <family val="2"/>
          </rPr>
          <t xml:space="preserve">
VEDI FOGLIO IMMOBILIZZAZIONI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</rPr>
          <t>Marcella Pironio:</t>
        </r>
        <r>
          <rPr>
            <sz val="9"/>
            <color indexed="81"/>
            <rFont val="Tahoma"/>
            <family val="2"/>
          </rPr>
          <t xml:space="preserve">
VEDI FOGLIO IMMOBILIZZAZIONI IN CORSO</t>
        </r>
      </text>
    </comment>
  </commentList>
</comments>
</file>

<file path=xl/sharedStrings.xml><?xml version="1.0" encoding="utf-8"?>
<sst xmlns="http://schemas.openxmlformats.org/spreadsheetml/2006/main" count="405" uniqueCount="359">
  <si>
    <t>31.12.2015</t>
  </si>
  <si>
    <t>31.12.2014</t>
  </si>
  <si>
    <t>A) 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</si>
  <si>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</si>
  <si>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</si>
  <si>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</si>
  <si>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</si>
  <si>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Totale Proventi Propri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</si>
  <si>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</si>
  <si>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</si>
  <si>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</si>
  <si>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</si>
  <si>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Unione Europea e altri Organismi Internazionali</t>
  </si>
  <si>
    <t>5) Contributi da Università'</t>
  </si>
  <si>
    <t>6) Contributi da altri (pubblici)</t>
  </si>
  <si>
    <t>7) Contributi da altri (privati)</t>
  </si>
  <si>
    <t>Totale Contributi</t>
  </si>
  <si>
    <t>III. PROVENTI PER ATTIVITA' ASSISTENZIALE</t>
  </si>
  <si>
    <t>IV. PROVENTI PER GESTIONE DIRETTA INTERVENTI PER IL DIRITTO ALLO STUDIO</t>
  </si>
  <si>
    <t>V. ALTRI PROVENTI E RICAVI DIVERSI</t>
  </si>
  <si>
    <t>VI. VARIAZIONE RIMANENZE</t>
  </si>
  <si>
    <t>VII. INCREMENTO DELLE IMMOBILIZZAZIONI PER LAVORI INTERNI</t>
  </si>
  <si>
    <t>TOTALE  PROVENTI OPERATIVI (A)</t>
  </si>
  <si>
    <t>B) COSTI OPERATIVI</t>
  </si>
  <si>
    <t>VIII. COSTI DEL PERSONALE</t>
  </si>
  <si>
    <t>1) Costi del personale dedicato alla ricerca e alla didattica:</t>
  </si>
  <si>
    <t>a) docenti / ricercatori</t>
  </si>
  <si>
    <t>b) collaborazioni scientifiche (collaboratori, assegnisti, ecc)</t>
  </si>
  <si>
    <t>c) docenti a contratto</t>
  </si>
  <si>
    <t>d) esperti linguistici</t>
  </si>
  <si>
    <t>e) altro personale dedicato alla didattica e alla ricerca</t>
  </si>
  <si>
    <t>Totale costi personale  dedicato alla ricerca e alla didattica</t>
  </si>
  <si>
    <t>2) Costi del personale dirigente e tecnico amministrativo</t>
  </si>
  <si>
    <t>Totale costi personale  dirigente tecnico e amministrativo</t>
  </si>
  <si>
    <t>TOTALE VIII. COSTI DEL PERSONALE</t>
  </si>
  <si>
    <t>IX. COSTI DELLA GESTIONE CORRENTE</t>
  </si>
  <si>
    <t>1) Costi per sostegno agli studenti</t>
  </si>
  <si>
    <t>2) Costi per il diritto allo studio</t>
  </si>
  <si>
    <t>3) Costi per la ricerca e l'attività editoriale</t>
  </si>
  <si>
    <t>4) Trasferimenti a partner di progetti coordinati</t>
  </si>
  <si>
    <t>5) Acquisto materiale di consumo per laboratori</t>
  </si>
  <si>
    <t>6) Variazione rimanenze di materiale di consumo per laboratori</t>
  </si>
  <si>
    <t>7) Acquisto di libri, periodici e materiale bibliografico</t>
  </si>
  <si>
    <t>8) Acquisto di servizi e collaborazioni tecnico gestionali</t>
  </si>
  <si>
    <t>9) Acquisto altri materiali</t>
  </si>
  <si>
    <t>10) Variazione delle rimanenze di materiali</t>
  </si>
  <si>
    <t>11) Costi per godimento beni di terzi</t>
  </si>
  <si>
    <t xml:space="preserve"> C) PROVENTI E ONERI FINANZIARI</t>
  </si>
  <si>
    <t>12) Altri costi</t>
  </si>
  <si>
    <t>Totale costi della gestione corrente</t>
  </si>
  <si>
    <t>X. AMMORTAMENTI E SVALUTAZIONI</t>
  </si>
  <si>
    <t>1) Ammortamenti immobilizzazioni immateriali</t>
  </si>
  <si>
    <t>2) Ammortamenti immobilizzazioni materiali</t>
  </si>
  <si>
    <t>3) Svalutazione immobilizzazioni</t>
  </si>
  <si>
    <t>4) Svalutazioni dei crediti compresi nell'attivo circolante e nelle disponibilità liquide</t>
  </si>
  <si>
    <t>Totale ammortamenti e svalutazioni</t>
  </si>
  <si>
    <t>XI. ACCANTONAMENTI PER RISCHI E ONERI</t>
  </si>
  <si>
    <t>XII. ONERI DIVERSI DI GESTIONE</t>
  </si>
  <si>
    <t>TOTALE  COSTI  OPERATIVI (B)</t>
  </si>
  <si>
    <t xml:space="preserve">DIFFERENZA TRA PROVENTI E COSTI OPERATIVI (A - B) </t>
  </si>
  <si>
    <t>1) Proventi finanziari</t>
  </si>
  <si>
    <t>2) Interessi e altri oneri finanziari</t>
  </si>
  <si>
    <t>3) Utili e perdite su cambi</t>
  </si>
  <si>
    <t>TOTALE PROVENTI E ONERI FINANZIARI</t>
  </si>
  <si>
    <t xml:space="preserve"> </t>
  </si>
  <si>
    <t>D) RETTIFICHE DI VALORE DI ATTIVITA' FINANZIARIE</t>
  </si>
  <si>
    <t>1) Rivalutazioni</t>
  </si>
  <si>
    <t>2) Svalutazioni</t>
  </si>
  <si>
    <t>TOTALE RETTIFICHE DI VALORE DI ATTIVITA' FINANZIARIE</t>
  </si>
  <si>
    <t>E) PROVENTI E ONERI STRAORDINARI</t>
  </si>
  <si>
    <t>1) Proventi</t>
  </si>
  <si>
    <t>2) Oneri</t>
  </si>
  <si>
    <t>TOTALE PROVENTI E ONERI STRAORDINARI</t>
  </si>
  <si>
    <t>F) IMPOSTE SUL REDDITO DELL'ESERCIZIO CORRENTI, DIFFERITE, ANTICIPATE</t>
  </si>
  <si>
    <t xml:space="preserve">RISULTATO DI ESERCIZIO </t>
  </si>
  <si>
    <t>ATTIVO</t>
  </si>
  <si>
    <t>A) IMMOBILIZZAZIONI</t>
  </si>
  <si>
    <t>I - Immobilizzazioni immateriali:</t>
  </si>
  <si>
    <t>1) Costi di impianto, di ampliamento e di sviluppo</t>
  </si>
  <si>
    <t>2) Diritti di brevetto e diritti di utilizzazione delle opere dell'ingegno</t>
  </si>
  <si>
    <t>3) Concessioni, licenze, marchi e diritti simili</t>
  </si>
  <si>
    <t>4) Immobilizzazioni in corso e acconti</t>
  </si>
  <si>
    <t>5) Altre immobilizzazioni immateriali</t>
  </si>
  <si>
    <t>Totale immobilizzazioni immateriali</t>
  </si>
  <si>
    <t>II - Immobilizzazioni materiali: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</si>
  <si>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</si>
  <si>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</si>
  <si>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</si>
  <si>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</si>
  <si>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</si>
  <si>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</si>
  <si>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</si>
  <si>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Totale immobilizzazioni materiali</t>
  </si>
  <si>
    <t>III - Immobilizzazioni Finanziarie</t>
  </si>
  <si>
    <t>TOTALE A) IMMOBILIZZAZIONI</t>
  </si>
  <si>
    <t>B) ATTIVO CIRCOLANTE</t>
  </si>
  <si>
    <t>I  - Rimanenze</t>
  </si>
  <si>
    <t>II - CREDITI (con separata indicazione, per ciascuna voce, degli importi esigibili oltre l'esercizio successivo)</t>
  </si>
  <si>
    <t>1) Crediti verso MIUR e altre Amministrazioni centrali</t>
  </si>
  <si>
    <t>2) Crediti verso Regioni e Province Autonome</t>
  </si>
  <si>
    <t xml:space="preserve">                      di cui esigibili oltre l'esercizio successivo</t>
  </si>
  <si>
    <t>3) Crediti verso altre Amministrazioni locali</t>
  </si>
  <si>
    <t>4) Crediti verso l'Unione Europea e altri Organismi Internazionali</t>
  </si>
  <si>
    <t>5) Crediti verso Università</t>
  </si>
  <si>
    <t>6) Crediti verso studenti per tasse e contributi</t>
  </si>
  <si>
    <t>7) Crediti verso società ed enti controllati</t>
  </si>
  <si>
    <t>8) Crediti verso altri (pubblici)</t>
  </si>
  <si>
    <t>9) Crediti verso altri (privati)</t>
  </si>
  <si>
    <t>Totale crediti</t>
  </si>
  <si>
    <t xml:space="preserve">III - Attività  finanziarie </t>
  </si>
  <si>
    <t>IV - Disponibilità  liquide:</t>
  </si>
  <si>
    <t>1) Depositi bancari e postali</t>
  </si>
  <si>
    <t>2) Denaro e valori in cassa</t>
  </si>
  <si>
    <t>Totale diponibilità liquide</t>
  </si>
  <si>
    <t>TOTALE B) ATTIVO CIRCOLANTE</t>
  </si>
  <si>
    <t>C) RATEI E RISCONTI ATTIVI</t>
  </si>
  <si>
    <t>c1) ratei per progetti e ricerche in corso</t>
  </si>
  <si>
    <t>c2) altri ratei e risconti attivi</t>
  </si>
  <si>
    <t>TOTALE C) RATEI E RISCONTI ATTIVI</t>
  </si>
  <si>
    <t>TOTALE  ATTIVO</t>
  </si>
  <si>
    <t>PASSIVO</t>
  </si>
  <si>
    <t>A) PATRIMONIO NETTO</t>
  </si>
  <si>
    <t>I - FONDO DI DOTAZIONE DELL'ATENEO</t>
  </si>
  <si>
    <t>II - PATRIMONIO VINCOLATO</t>
  </si>
  <si>
    <t>1) Fondi vincolati destinati da terzi</t>
  </si>
  <si>
    <t>2) Fondi vincolati per decisione degli organi istituzionali</t>
  </si>
  <si>
    <t>3) Riserve vincolate (per progetti specifici, obblighi di legge, o altro)</t>
  </si>
  <si>
    <t>Totale patrimonio vincolato</t>
  </si>
  <si>
    <t>III - PATRIMONIO NON VINCOLATO</t>
  </si>
  <si>
    <t>1) Risultato gestionale esercizio</t>
  </si>
  <si>
    <t>2) Risultati gestionali relativi ad esercizi precedenti</t>
  </si>
  <si>
    <t>3) Riserve statutarie</t>
  </si>
  <si>
    <t>Totale patrimonio non vincolato</t>
  </si>
  <si>
    <t>TOTALE A) PATRIMONIO NETTO</t>
  </si>
  <si>
    <t>B) FONDI  PER RISCHI E ONERI</t>
  </si>
  <si>
    <t>C) TRATTAMENTO DI FINE RAPPORTO DI LAVORO SUBORDINATO</t>
  </si>
  <si>
    <t>D) DEBITI (con separata indicazione, per ciascuna voce, degli importi esigibili oltre l'esercizio successivo)</t>
  </si>
  <si>
    <t>1) Mutui e Debiti verso banche</t>
  </si>
  <si>
    <t>2) Debiti verso MIUR e altre Amministrazioni centrali</t>
  </si>
  <si>
    <t>3) Debiti verso Regione e Province Autonome</t>
  </si>
  <si>
    <t>4) Debiti verso altre Amministrazioni locali</t>
  </si>
  <si>
    <t>5) Debiti verso l'Unione Europea e altri organismi Internazionali</t>
  </si>
  <si>
    <t>6) Debiti verso Università</t>
  </si>
  <si>
    <t>7) Debiti verso studenti</t>
  </si>
  <si>
    <t>8) Acconti</t>
  </si>
  <si>
    <t>9) Debiti verso fornitori</t>
  </si>
  <si>
    <t>10) Debiti verso dipendenti</t>
  </si>
  <si>
    <t>11) Debiti verso società o enti controllati</t>
  </si>
  <si>
    <t>12) Debiti altri debiti</t>
  </si>
  <si>
    <t>TOTALE D) DEBITI</t>
  </si>
  <si>
    <t>E) RATEI E RISCONTI PASSIVI E CONTRIBUTI AGLI INVESTIMENTI</t>
  </si>
  <si>
    <t>e1) Risconti per progetti e ricerche in corso</t>
  </si>
  <si>
    <t>e2) Contributi agli investimenti</t>
  </si>
  <si>
    <t>e3) Altri ratei e risconti passivi</t>
  </si>
  <si>
    <t>TOTALE E) RATEI E RISCONTI PASSIVI E CONTRIBUTI AGLI INVESTIMENTI</t>
  </si>
  <si>
    <t>TOTALE  PASSIVO</t>
  </si>
  <si>
    <t>CONTI D'ORDINE</t>
  </si>
  <si>
    <t>Garanzie prestate</t>
  </si>
  <si>
    <t>Fidejussioni prestate</t>
  </si>
  <si>
    <t>Altri conti d'ordine</t>
  </si>
  <si>
    <t>Immobili e terreni di terzi a disposizione dell'Ateneo</t>
  </si>
  <si>
    <t>TOTALE CONTI D'ORDINE</t>
  </si>
  <si>
    <t>xx</t>
  </si>
  <si>
    <r>
      <t>Risultato prima delle imposte (A - B ±</t>
    </r>
    <r>
      <rPr>
        <b/>
        <sz val="9"/>
        <color rgb="FF7030A0"/>
        <rFont val="Tahoma"/>
        <family val="2"/>
      </rPr>
      <t xml:space="preserve"> </t>
    </r>
    <r>
      <rPr>
        <b/>
        <sz val="9"/>
        <color rgb="FF7030A0"/>
        <rFont val="Calibri"/>
        <family val="2"/>
      </rPr>
      <t>C ± D ± E)</t>
    </r>
  </si>
  <si>
    <t>BILANCIO UNICO D'ESERCIZIO D'ATENEO 2015</t>
  </si>
  <si>
    <t>STATO PATRIMONIALE</t>
  </si>
  <si>
    <t>CONTO ECONOMICO</t>
  </si>
  <si>
    <t>MISSIONI</t>
  </si>
  <si>
    <t>PROGRAMMI</t>
  </si>
  <si>
    <t>CLASSIFICAZIONE COFOG (II LIVELLO)</t>
  </si>
  <si>
    <t>DEFINIZIONE COFOG (II LIVELLO)</t>
  </si>
  <si>
    <t>BILANCIO D'ESERCIZIO 2015</t>
  </si>
  <si>
    <t>Ricerca e innovazione</t>
  </si>
  <si>
    <t>Ricerca scientifica e tecnologica di base</t>
  </si>
  <si>
    <t>01.4</t>
  </si>
  <si>
    <t>Ricerca di base</t>
  </si>
  <si>
    <t>Ricerca scientifica e tecnologica applicata</t>
  </si>
  <si>
    <t>04.8</t>
  </si>
  <si>
    <t>R&amp;S per gli affari economici</t>
  </si>
  <si>
    <t>07.5</t>
  </si>
  <si>
    <t>R&amp;S per la sanità</t>
  </si>
  <si>
    <t>Istruzione universitaria</t>
  </si>
  <si>
    <t>Sistema universitario e formazione post-universitaria</t>
  </si>
  <si>
    <t>09.4</t>
  </si>
  <si>
    <t>Istruzione superiore</t>
  </si>
  <si>
    <t>Diritto allo studio nell'istruzione università</t>
  </si>
  <si>
    <t>09.6</t>
  </si>
  <si>
    <t>Servizi ausiliari dell'istruzione</t>
  </si>
  <si>
    <t>Tutela della salute</t>
  </si>
  <si>
    <t>Assistenza in materia sanitaria</t>
  </si>
  <si>
    <t>07.3</t>
  </si>
  <si>
    <t>Servizi ospedalieri</t>
  </si>
  <si>
    <t>Assistenza in materia veterinaria</t>
  </si>
  <si>
    <t>07.4</t>
  </si>
  <si>
    <t>Servizi di sanità pubblica</t>
  </si>
  <si>
    <t>Servizi generali</t>
  </si>
  <si>
    <t>Indirizzo Politico</t>
  </si>
  <si>
    <t>09.8</t>
  </si>
  <si>
    <t>Istruzione non altrove classificato</t>
  </si>
  <si>
    <t>Servizi e affari generali per le amministrazioni</t>
  </si>
  <si>
    <t>Fondi da ripartire</t>
  </si>
  <si>
    <t>Fondi da assegnare</t>
  </si>
  <si>
    <t>Livello</t>
  </si>
  <si>
    <t>Descrizione</t>
  </si>
  <si>
    <t>Impegni</t>
  </si>
  <si>
    <t>Disavanzo di Amministrazione esercizio precedente</t>
  </si>
  <si>
    <t>U.I</t>
  </si>
  <si>
    <t>USCITE CORRENTI</t>
  </si>
  <si>
    <t>U.I.i</t>
  </si>
  <si>
    <t>Oneri per il personale</t>
  </si>
  <si>
    <t>U.I.i.1</t>
  </si>
  <si>
    <t>Personale docente e ricercatore a tempo indeterminato</t>
  </si>
  <si>
    <t>U.I.i.2</t>
  </si>
  <si>
    <t>Personale tecnico-amministrativo a tempo indeterminato</t>
  </si>
  <si>
    <t>U.I.i.3</t>
  </si>
  <si>
    <t>Personale docente e ricercatore a tempo determinato</t>
  </si>
  <si>
    <t>U.I.i.4</t>
  </si>
  <si>
    <t>Personale tecnico-amministrativo a tempo determinato</t>
  </si>
  <si>
    <t>U.I.i.5</t>
  </si>
  <si>
    <t>Contributi a carico ente</t>
  </si>
  <si>
    <t>U.I.i.6</t>
  </si>
  <si>
    <t>Altro personale e relativi oneri</t>
  </si>
  <si>
    <t>U.I.ii</t>
  </si>
  <si>
    <t>Interventi a favore degli studenti</t>
  </si>
  <si>
    <t>U.I.iii</t>
  </si>
  <si>
    <t>Beni di consumo, servizi e altre spese</t>
  </si>
  <si>
    <t>U.I.iii.1</t>
  </si>
  <si>
    <t>Beni di consumo e servizi</t>
  </si>
  <si>
    <t>U.I.iii.2</t>
  </si>
  <si>
    <t>Altre spese</t>
  </si>
  <si>
    <t>U.I.iiii</t>
  </si>
  <si>
    <t>Trasferimenti correnti</t>
  </si>
  <si>
    <t>U.I.iiii.1</t>
  </si>
  <si>
    <t>a MIUR e altre Amministrazioni centrali</t>
  </si>
  <si>
    <t>U.I.iiii.2</t>
  </si>
  <si>
    <t>a Regioni e Province autonome</t>
  </si>
  <si>
    <t>U.I.iiii.3</t>
  </si>
  <si>
    <t>a altre Amministrazioni locali</t>
  </si>
  <si>
    <t>U.I.iiii.4</t>
  </si>
  <si>
    <t>a U.E. e altri Organismi internazionali</t>
  </si>
  <si>
    <t>U.I.iiii.5</t>
  </si>
  <si>
    <t>a Università</t>
  </si>
  <si>
    <t>U.I.iiii.6</t>
  </si>
  <si>
    <t>a altri (pubblici)</t>
  </si>
  <si>
    <t>U.I.iiii.7</t>
  </si>
  <si>
    <t>a altri (privati)</t>
  </si>
  <si>
    <t>U.II</t>
  </si>
  <si>
    <t>Versamenti al bilancio dello Stato</t>
  </si>
  <si>
    <t>U.III</t>
  </si>
  <si>
    <t>USCITE IN CONTO CAPITALE</t>
  </si>
  <si>
    <t>U.III.i</t>
  </si>
  <si>
    <t>Investimenti in ricerca</t>
  </si>
  <si>
    <t>U.III.ii</t>
  </si>
  <si>
    <t>Acquisizione beni durevoli</t>
  </si>
  <si>
    <t>U.III.iii</t>
  </si>
  <si>
    <t>Trasferimenti in conto capitale</t>
  </si>
  <si>
    <t>U.III.iii.1</t>
  </si>
  <si>
    <t>U.III.iii.2</t>
  </si>
  <si>
    <t>U.III.iii.3</t>
  </si>
  <si>
    <t>U.III.iii.4</t>
  </si>
  <si>
    <t>U.III.iii.5</t>
  </si>
  <si>
    <t>U.III.iii.6</t>
  </si>
  <si>
    <t>U.III.iii.7</t>
  </si>
  <si>
    <t>U.III.iiii</t>
  </si>
  <si>
    <t>Contributi agli investimenti</t>
  </si>
  <si>
    <t>U.III.iiii.1</t>
  </si>
  <si>
    <t>U.III.iiii.2</t>
  </si>
  <si>
    <t>U.III.iiii.3</t>
  </si>
  <si>
    <t>U.III.iiii.4</t>
  </si>
  <si>
    <t>U.III.iiii.5</t>
  </si>
  <si>
    <t>U.III.iiii.6</t>
  </si>
  <si>
    <t>U.III.iiii.7</t>
  </si>
  <si>
    <t>U.IV</t>
  </si>
  <si>
    <t>SPESE PER INCREMENTO DI ATTIVITA’ FINANZIARIE</t>
  </si>
  <si>
    <t>U.IV.i</t>
  </si>
  <si>
    <t>Acquisizione di attività finanziarie</t>
  </si>
  <si>
    <t>U.IV.ii</t>
  </si>
  <si>
    <t>Concessione di crediti</t>
  </si>
  <si>
    <t>U.IV.iii</t>
  </si>
  <si>
    <t>Altre spese per incremento di attività finanziarie</t>
  </si>
  <si>
    <t>U.V</t>
  </si>
  <si>
    <t>RIMBORSO DI PRESTITI</t>
  </si>
  <si>
    <t>U.VI</t>
  </si>
  <si>
    <t>CHIUSURA DI ANTICIPAZIONI DELL’ISTITUTO CASSIERE</t>
  </si>
  <si>
    <t>U.VII</t>
  </si>
  <si>
    <t>PARTITE DI GIRO E SPESE PER CONTO TERZI</t>
  </si>
  <si>
    <t>TOTALE USCITE</t>
  </si>
  <si>
    <t>MISSIONI E PROGRAMMI - ESERCIZIO 2015</t>
  </si>
  <si>
    <t>RENDICONTO UNICO IN CONTABILITA' FINANZIARIA - ESERCIZIO 2015</t>
  </si>
  <si>
    <t>ENTRATE</t>
  </si>
  <si>
    <t>Stanziamenti</t>
  </si>
  <si>
    <t xml:space="preserve">Variazioni </t>
  </si>
  <si>
    <t>Stanziamenti assestati</t>
  </si>
  <si>
    <t>Accertamenti</t>
  </si>
  <si>
    <t>Incassi</t>
  </si>
  <si>
    <t>Residui attivi di competenza</t>
  </si>
  <si>
    <t>Avanzo di amministrazione esercizio precedente</t>
  </si>
  <si>
    <t>E.I</t>
  </si>
  <si>
    <t>ENTRATE CORRENTI</t>
  </si>
  <si>
    <t>E.I.i</t>
  </si>
  <si>
    <t>Entrate contributive</t>
  </si>
  <si>
    <t>E.I.ii</t>
  </si>
  <si>
    <t>Entrate derivanti da trasferimenti correnti</t>
  </si>
  <si>
    <t>E.I.ii.1</t>
  </si>
  <si>
    <t>da MIUR e altre Amministrazioni centrali</t>
  </si>
  <si>
    <t>E.I.ii.2</t>
  </si>
  <si>
    <t>da Regioni e Province autonome</t>
  </si>
  <si>
    <t>E.I.ii.3</t>
  </si>
  <si>
    <t>da altre Amministrazioni locali</t>
  </si>
  <si>
    <t>E.I.ii.4</t>
  </si>
  <si>
    <t>da U.E. e altri Organismi internazionali</t>
  </si>
  <si>
    <t>E.I.ii.5</t>
  </si>
  <si>
    <t>da Università</t>
  </si>
  <si>
    <t>E.I.ii.6</t>
  </si>
  <si>
    <t>da altri (pubblici)</t>
  </si>
  <si>
    <t>E.I.ii.7</t>
  </si>
  <si>
    <t>da altri (privati)</t>
  </si>
  <si>
    <t>E.I.iii</t>
  </si>
  <si>
    <t>Altre Entrate</t>
  </si>
  <si>
    <t>E.II</t>
  </si>
  <si>
    <t>ENTRATE IN CONTO CAPITALE</t>
  </si>
  <si>
    <t>E.II.i</t>
  </si>
  <si>
    <t>Alienazione di beni patrimoniali</t>
  </si>
  <si>
    <t>E.II.ii</t>
  </si>
  <si>
    <t>Entrate derivanti da trasferimenti in conto capitale</t>
  </si>
  <si>
    <t>E.II.ii.1</t>
  </si>
  <si>
    <t>E.II.ii.2</t>
  </si>
  <si>
    <t>E.II.ii.3</t>
  </si>
  <si>
    <t>E.II.ii.4</t>
  </si>
  <si>
    <t>E.II.ii.5</t>
  </si>
  <si>
    <t>E.II.ii.6</t>
  </si>
  <si>
    <t>E.II.ii.7</t>
  </si>
  <si>
    <t>E.II.iii</t>
  </si>
  <si>
    <t>Entrate derivanti da contributi agli investimenti</t>
  </si>
  <si>
    <t>E.II.iii.1</t>
  </si>
  <si>
    <t>E.II.iii.2</t>
  </si>
  <si>
    <t>E.II.iii.3</t>
  </si>
  <si>
    <t>E.II.iii.4</t>
  </si>
  <si>
    <t>E.II.iii.5</t>
  </si>
  <si>
    <t>E.II.iii.6</t>
  </si>
  <si>
    <t>E.II.iii.7</t>
  </si>
  <si>
    <t>E.III</t>
  </si>
  <si>
    <t>ENTRATE DA RIDUZIONI DI ATTIVITA’ FINANZIARIE</t>
  </si>
  <si>
    <t>E.III.i</t>
  </si>
  <si>
    <t>Alienazioni di attività finanziarie</t>
  </si>
  <si>
    <t>E.III.ii</t>
  </si>
  <si>
    <t>Riscossione di crediti</t>
  </si>
  <si>
    <t>E.III.iii</t>
  </si>
  <si>
    <t>Altre entrate per riduzioni di attività finanziarie</t>
  </si>
  <si>
    <t>E.IV</t>
  </si>
  <si>
    <t>ACCENSIONE DI PRESTITI</t>
  </si>
  <si>
    <t>E.V</t>
  </si>
  <si>
    <t>ANTICIPAZIONI DA ISTITUTO CASSIERE</t>
  </si>
  <si>
    <t>E.VI</t>
  </si>
  <si>
    <t>PARTITE DI GIRO E ENTRATE PER CONTO TERZI</t>
  </si>
  <si>
    <t>TOTALE ENTRATE</t>
  </si>
  <si>
    <t>USCITE</t>
  </si>
  <si>
    <t>Pagamenti</t>
  </si>
  <si>
    <t>Residui passivi di competenza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</si>
</sst>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(#,##0\)"/>
    <numFmt numFmtId="165" formatCode="_-* #,##0_-;\-* #,##0_-;_-* &quot;-&quot;??_-;_-@_-"/>
  </numFmts>
  <fonts count="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sz val="9"/>
      <color theme="6" tint="-0.249977111117893"/>
      <name val="Calibri"/>
      <family val="2"/>
      <scheme val="minor"/>
    </font>
    <font>
      <b/>
      <sz val="8"/>
      <color theme="6" tint="-0.249977111117893"/>
      <name val="Calibri"/>
      <family val="2"/>
      <scheme val="minor"/>
    </font>
    <font>
      <sz val="8"/>
      <color indexed="72"/>
      <name val="Arial"/>
      <family val="2"/>
    </font>
    <font>
      <b/>
      <sz val="9"/>
      <color theme="3" tint="-0.249977111117893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9"/>
      <color rgb="FF2F75B5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333F4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9"/>
      <color rgb="FF7030A0"/>
      <name val="Tahoma"/>
      <family val="2"/>
    </font>
    <font>
      <b/>
      <sz val="9"/>
      <color rgb="FF7030A0"/>
      <name val="Calibri"/>
      <family val="2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55">
    <xf numFmtId="0" fontId="0" fillId="0" borderId="0" xfId="0"/>
    <xf numFmtId="3" fontId="1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3" fontId="6" fillId="0" borderId="0" xfId="0" applyNumberFormat="1" applyFont="1"/>
    <xf numFmtId="3" fontId="4" fillId="0" borderId="4" xfId="0" applyNumberFormat="1" applyFont="1" applyBorder="1"/>
    <xf numFmtId="3" fontId="4" fillId="0" borderId="0" xfId="0" applyNumberFormat="1" applyFont="1" applyBorder="1"/>
    <xf numFmtId="3" fontId="2" fillId="0" borderId="0" xfId="0" applyNumberFormat="1" applyFont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Fill="1" applyBorder="1"/>
    <xf numFmtId="3" fontId="4" fillId="0" borderId="5" xfId="0" applyNumberFormat="1" applyFont="1" applyBorder="1"/>
    <xf numFmtId="164" fontId="2" fillId="0" borderId="5" xfId="0" applyNumberFormat="1" applyFont="1" applyBorder="1"/>
    <xf numFmtId="3" fontId="0" fillId="0" borderId="0" xfId="0" applyNumberFormat="1" applyFill="1"/>
    <xf numFmtId="164" fontId="2" fillId="0" borderId="0" xfId="0" applyNumberFormat="1" applyFont="1" applyBorder="1"/>
    <xf numFmtId="3" fontId="4" fillId="0" borderId="1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left" vertical="center"/>
    </xf>
    <xf numFmtId="3" fontId="20" fillId="0" borderId="5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21" fillId="0" borderId="4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3" fillId="0" borderId="5" xfId="2" applyNumberFormat="1" applyFont="1" applyFill="1" applyBorder="1" applyAlignment="1" applyProtection="1">
      <alignment horizontal="right" vertical="center" wrapText="1"/>
    </xf>
    <xf numFmtId="3" fontId="4" fillId="0" borderId="4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4" fillId="0" borderId="0" xfId="0" applyNumberFormat="1" applyFont="1" applyFill="1" applyBorder="1" applyAlignment="1" applyProtection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3" fontId="20" fillId="0" borderId="5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26" fillId="0" borderId="5" xfId="2" applyNumberFormat="1" applyFont="1" applyFill="1" applyBorder="1" applyAlignment="1">
      <alignment horizontal="right" vertical="center"/>
    </xf>
    <xf numFmtId="3" fontId="27" fillId="0" borderId="5" xfId="2" applyNumberFormat="1" applyFont="1" applyFill="1" applyBorder="1" applyAlignment="1">
      <alignment horizontal="right" vertical="center"/>
    </xf>
    <xf numFmtId="0" fontId="29" fillId="0" borderId="9" xfId="0" applyFont="1" applyBorder="1" applyAlignment="1">
      <alignment horizontal="center" vertical="center"/>
    </xf>
    <xf numFmtId="3" fontId="26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3" fontId="29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3" fontId="20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 wrapText="1"/>
    </xf>
    <xf numFmtId="3" fontId="31" fillId="3" borderId="10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5" fillId="0" borderId="0" xfId="0" applyNumberFormat="1" applyFont="1" applyAlignment="1">
      <alignment horizontal="right" vertical="center"/>
    </xf>
    <xf numFmtId="3" fontId="35" fillId="0" borderId="5" xfId="0" applyNumberFormat="1" applyFont="1" applyFill="1" applyBorder="1" applyAlignment="1">
      <alignment vertical="center"/>
    </xf>
    <xf numFmtId="3" fontId="36" fillId="0" borderId="0" xfId="0" applyNumberFormat="1" applyFont="1" applyFill="1" applyAlignment="1">
      <alignment vertical="center"/>
    </xf>
    <xf numFmtId="3" fontId="37" fillId="0" borderId="0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horizontal="right" vertical="center"/>
    </xf>
    <xf numFmtId="3" fontId="11" fillId="4" borderId="6" xfId="0" applyNumberFormat="1" applyFont="1" applyFill="1" applyBorder="1" applyAlignment="1">
      <alignment vertical="center"/>
    </xf>
    <xf numFmtId="3" fontId="11" fillId="4" borderId="7" xfId="0" applyNumberFormat="1" applyFont="1" applyFill="1" applyBorder="1" applyAlignment="1">
      <alignment vertical="center"/>
    </xf>
    <xf numFmtId="3" fontId="35" fillId="0" borderId="5" xfId="0" applyNumberFormat="1" applyFont="1" applyBorder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5" xfId="0" applyNumberFormat="1" applyFont="1" applyBorder="1" applyAlignment="1">
      <alignment vertical="center"/>
    </xf>
    <xf numFmtId="3" fontId="36" fillId="0" borderId="0" xfId="0" applyNumberFormat="1" applyFont="1" applyAlignment="1">
      <alignment vertical="center"/>
    </xf>
    <xf numFmtId="3" fontId="25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32" fillId="0" borderId="9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26" fillId="0" borderId="0" xfId="2" applyNumberFormat="1" applyFont="1" applyFill="1" applyBorder="1" applyAlignment="1">
      <alignment horizontal="right" vertical="center"/>
    </xf>
    <xf numFmtId="3" fontId="27" fillId="0" borderId="0" xfId="2" applyNumberFormat="1" applyFont="1" applyFill="1" applyBorder="1" applyAlignment="1">
      <alignment horizontal="right" vertical="center"/>
    </xf>
    <xf numFmtId="3" fontId="25" fillId="0" borderId="6" xfId="0" applyNumberFormat="1" applyFont="1" applyFill="1" applyBorder="1" applyAlignment="1">
      <alignment vertical="center"/>
    </xf>
    <xf numFmtId="3" fontId="25" fillId="0" borderId="7" xfId="0" applyNumberFormat="1" applyFont="1" applyFill="1" applyBorder="1" applyAlignment="1">
      <alignment vertical="center"/>
    </xf>
    <xf numFmtId="3" fontId="28" fillId="0" borderId="7" xfId="0" applyNumberFormat="1" applyFont="1" applyFill="1" applyBorder="1" applyAlignment="1">
      <alignment vertical="center"/>
    </xf>
    <xf numFmtId="3" fontId="25" fillId="0" borderId="8" xfId="0" applyNumberFormat="1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2" xfId="0" applyFont="1" applyBorder="1" applyAlignment="1">
      <alignment horizontal="center" vertical="center"/>
    </xf>
    <xf numFmtId="3" fontId="35" fillId="0" borderId="3" xfId="0" quotePrefix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27" fillId="0" borderId="0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3" fontId="31" fillId="4" borderId="7" xfId="0" applyNumberFormat="1" applyFont="1" applyFill="1" applyBorder="1" applyAlignment="1">
      <alignment horizontal="right" vertical="center"/>
    </xf>
    <xf numFmtId="3" fontId="11" fillId="4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35" fillId="0" borderId="0" xfId="0" applyNumberFormat="1" applyFont="1" applyBorder="1" applyAlignment="1">
      <alignment horizontal="right" vertical="center" wrapText="1"/>
    </xf>
    <xf numFmtId="3" fontId="35" fillId="0" borderId="5" xfId="2" applyNumberFormat="1" applyFont="1" applyFill="1" applyBorder="1" applyAlignment="1" applyProtection="1">
      <alignment horizontal="right" vertical="center" wrapText="1"/>
    </xf>
    <xf numFmtId="3" fontId="35" fillId="0" borderId="1" xfId="0" applyNumberFormat="1" applyFont="1" applyBorder="1"/>
    <xf numFmtId="3" fontId="35" fillId="0" borderId="2" xfId="0" applyNumberFormat="1" applyFont="1" applyBorder="1"/>
    <xf numFmtId="3" fontId="37" fillId="0" borderId="2" xfId="0" applyNumberFormat="1" applyFont="1" applyBorder="1"/>
    <xf numFmtId="3" fontId="35" fillId="0" borderId="4" xfId="0" applyNumberFormat="1" applyFont="1" applyBorder="1"/>
    <xf numFmtId="3" fontId="35" fillId="0" borderId="0" xfId="0" applyNumberFormat="1" applyFont="1" applyBorder="1"/>
    <xf numFmtId="3" fontId="39" fillId="0" borderId="0" xfId="0" applyNumberFormat="1" applyFont="1" applyBorder="1"/>
    <xf numFmtId="3" fontId="39" fillId="0" borderId="0" xfId="0" applyNumberFormat="1" applyFont="1" applyFill="1" applyBorder="1"/>
    <xf numFmtId="3" fontId="37" fillId="0" borderId="0" xfId="0" applyNumberFormat="1" applyFont="1" applyBorder="1"/>
    <xf numFmtId="3" fontId="35" fillId="0" borderId="0" xfId="0" applyNumberFormat="1" applyFont="1" applyFill="1" applyBorder="1"/>
    <xf numFmtId="3" fontId="35" fillId="0" borderId="5" xfId="0" applyNumberFormat="1" applyFont="1" applyFill="1" applyBorder="1"/>
    <xf numFmtId="3" fontId="37" fillId="0" borderId="0" xfId="0" applyNumberFormat="1" applyFont="1"/>
    <xf numFmtId="3" fontId="37" fillId="0" borderId="0" xfId="0" applyNumberFormat="1" applyFont="1" applyFill="1"/>
    <xf numFmtId="3" fontId="37" fillId="0" borderId="5" xfId="0" applyNumberFormat="1" applyFont="1" applyBorder="1"/>
    <xf numFmtId="3" fontId="37" fillId="0" borderId="5" xfId="0" applyNumberFormat="1" applyFont="1" applyFill="1" applyBorder="1"/>
    <xf numFmtId="3" fontId="38" fillId="0" borderId="0" xfId="0" applyNumberFormat="1" applyFont="1"/>
    <xf numFmtId="3" fontId="39" fillId="0" borderId="5" xfId="0" applyNumberFormat="1" applyFont="1" applyFill="1" applyBorder="1"/>
    <xf numFmtId="3" fontId="8" fillId="4" borderId="4" xfId="0" applyNumberFormat="1" applyFont="1" applyFill="1" applyBorder="1"/>
    <xf numFmtId="3" fontId="8" fillId="4" borderId="0" xfId="0" applyNumberFormat="1" applyFont="1" applyFill="1" applyBorder="1"/>
    <xf numFmtId="3" fontId="9" fillId="4" borderId="0" xfId="0" applyNumberFormat="1" applyFont="1" applyFill="1" applyBorder="1"/>
    <xf numFmtId="3" fontId="12" fillId="4" borderId="7" xfId="0" applyNumberFormat="1" applyFont="1" applyFill="1" applyBorder="1" applyAlignment="1">
      <alignment vertical="center"/>
    </xf>
    <xf numFmtId="3" fontId="35" fillId="0" borderId="4" xfId="0" applyNumberFormat="1" applyFont="1" applyFill="1" applyBorder="1"/>
    <xf numFmtId="3" fontId="38" fillId="0" borderId="0" xfId="0" applyNumberFormat="1" applyFont="1" applyFill="1"/>
    <xf numFmtId="164" fontId="35" fillId="0" borderId="0" xfId="0" applyNumberFormat="1" applyFont="1" applyFill="1" applyBorder="1"/>
    <xf numFmtId="3" fontId="37" fillId="0" borderId="0" xfId="0" applyNumberFormat="1" applyFont="1" applyFill="1" applyBorder="1"/>
    <xf numFmtId="3" fontId="42" fillId="0" borderId="4" xfId="0" applyNumberFormat="1" applyFont="1" applyBorder="1"/>
    <xf numFmtId="3" fontId="42" fillId="0" borderId="0" xfId="0" applyNumberFormat="1" applyFont="1" applyBorder="1"/>
    <xf numFmtId="3" fontId="43" fillId="0" borderId="0" xfId="0" applyNumberFormat="1" applyFont="1" applyBorder="1"/>
    <xf numFmtId="3" fontId="43" fillId="0" borderId="5" xfId="0" applyNumberFormat="1" applyFont="1" applyBorder="1"/>
    <xf numFmtId="3" fontId="35" fillId="0" borderId="3" xfId="0" quotePrefix="1" applyNumberFormat="1" applyFont="1" applyBorder="1" applyAlignment="1">
      <alignment horizontal="center"/>
    </xf>
    <xf numFmtId="0" fontId="38" fillId="0" borderId="0" xfId="0" applyFont="1" applyBorder="1"/>
    <xf numFmtId="0" fontId="0" fillId="0" borderId="0" xfId="0" applyBorder="1"/>
    <xf numFmtId="3" fontId="2" fillId="0" borderId="0" xfId="0" applyNumberFormat="1" applyFont="1" applyBorder="1" applyAlignment="1">
      <alignment horizontal="right" vertical="center"/>
    </xf>
    <xf numFmtId="3" fontId="7" fillId="0" borderId="5" xfId="0" applyNumberFormat="1" applyFont="1" applyFill="1" applyBorder="1"/>
    <xf numFmtId="164" fontId="2" fillId="0" borderId="5" xfId="0" applyNumberFormat="1" applyFont="1" applyFill="1" applyBorder="1"/>
    <xf numFmtId="3" fontId="30" fillId="4" borderId="0" xfId="0" applyNumberFormat="1" applyFont="1" applyFill="1" applyBorder="1" applyAlignment="1">
      <alignment horizontal="right" vertical="center"/>
    </xf>
    <xf numFmtId="3" fontId="8" fillId="4" borderId="5" xfId="0" applyNumberFormat="1" applyFont="1" applyFill="1" applyBorder="1"/>
    <xf numFmtId="164" fontId="35" fillId="0" borderId="5" xfId="0" applyNumberFormat="1" applyFont="1" applyFill="1" applyBorder="1"/>
    <xf numFmtId="3" fontId="26" fillId="0" borderId="0" xfId="0" applyNumberFormat="1" applyFont="1" applyFill="1" applyBorder="1" applyAlignment="1">
      <alignment horizontal="right" vertical="center"/>
    </xf>
    <xf numFmtId="3" fontId="44" fillId="0" borderId="0" xfId="0" applyNumberFormat="1" applyFont="1" applyAlignment="1">
      <alignment vertical="center"/>
    </xf>
    <xf numFmtId="3" fontId="45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left" vertical="center" wrapText="1"/>
    </xf>
    <xf numFmtId="3" fontId="46" fillId="0" borderId="0" xfId="0" applyNumberFormat="1" applyFont="1" applyAlignment="1">
      <alignment vertical="center"/>
    </xf>
    <xf numFmtId="0" fontId="47" fillId="0" borderId="0" xfId="3" applyFont="1"/>
    <xf numFmtId="0" fontId="48" fillId="0" borderId="0" xfId="3" applyFont="1"/>
    <xf numFmtId="0" fontId="49" fillId="0" borderId="0" xfId="3" applyFont="1" applyAlignment="1">
      <alignment vertical="center"/>
    </xf>
    <xf numFmtId="0" fontId="49" fillId="0" borderId="0" xfId="3" applyFont="1"/>
    <xf numFmtId="0" fontId="50" fillId="0" borderId="0" xfId="3" applyFont="1"/>
    <xf numFmtId="0" fontId="8" fillId="4" borderId="11" xfId="3" applyFont="1" applyFill="1" applyBorder="1" applyAlignment="1">
      <alignment horizontal="center" vertical="center" wrapText="1"/>
    </xf>
    <xf numFmtId="0" fontId="8" fillId="4" borderId="11" xfId="3" applyFont="1" applyFill="1" applyBorder="1" applyAlignment="1">
      <alignment horizontal="center" vertical="center" wrapText="1"/>
    </xf>
    <xf numFmtId="0" fontId="7" fillId="0" borderId="0" xfId="3" applyFont="1"/>
    <xf numFmtId="0" fontId="51" fillId="0" borderId="0" xfId="3" applyFont="1"/>
    <xf numFmtId="0" fontId="52" fillId="0" borderId="12" xfId="3" applyFont="1" applyFill="1" applyBorder="1" applyAlignment="1">
      <alignment horizontal="center" vertical="center"/>
    </xf>
    <xf numFmtId="0" fontId="52" fillId="0" borderId="12" xfId="3" applyFont="1" applyFill="1" applyBorder="1" applyAlignment="1">
      <alignment vertical="center" wrapText="1"/>
    </xf>
    <xf numFmtId="0" fontId="7" fillId="0" borderId="11" xfId="3" applyFont="1" applyBorder="1" applyAlignment="1">
      <alignment horizontal="center" vertical="center" wrapText="1"/>
    </xf>
    <xf numFmtId="165" fontId="7" fillId="0" borderId="11" xfId="3" applyNumberFormat="1" applyFont="1" applyBorder="1" applyAlignment="1">
      <alignment horizontal="right" vertical="center"/>
    </xf>
    <xf numFmtId="9" fontId="7" fillId="0" borderId="11" xfId="4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9" fontId="7" fillId="0" borderId="0" xfId="4" applyFont="1"/>
    <xf numFmtId="0" fontId="52" fillId="0" borderId="13" xfId="3" applyFont="1" applyFill="1" applyBorder="1" applyAlignment="1">
      <alignment horizontal="left" vertical="center" wrapText="1"/>
    </xf>
    <xf numFmtId="0" fontId="4" fillId="0" borderId="0" xfId="3" applyFont="1" applyAlignment="1">
      <alignment vertical="center"/>
    </xf>
    <xf numFmtId="0" fontId="52" fillId="0" borderId="11" xfId="3" applyFont="1" applyFill="1" applyBorder="1" applyAlignment="1">
      <alignment horizontal="center" vertical="center"/>
    </xf>
    <xf numFmtId="0" fontId="52" fillId="0" borderId="12" xfId="3" applyFont="1" applyFill="1" applyBorder="1" applyAlignment="1">
      <alignment horizontal="left" vertical="center" wrapText="1"/>
    </xf>
    <xf numFmtId="0" fontId="52" fillId="0" borderId="11" xfId="3" applyFont="1" applyFill="1" applyBorder="1" applyAlignment="1">
      <alignment vertical="center" wrapText="1"/>
    </xf>
    <xf numFmtId="0" fontId="52" fillId="0" borderId="11" xfId="3" applyFont="1" applyFill="1" applyBorder="1" applyAlignment="1">
      <alignment horizontal="left" vertical="center"/>
    </xf>
    <xf numFmtId="0" fontId="7" fillId="0" borderId="11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7" fillId="0" borderId="0" xfId="3" applyFont="1" applyFill="1"/>
    <xf numFmtId="165" fontId="52" fillId="0" borderId="11" xfId="3" applyNumberFormat="1" applyFont="1" applyBorder="1"/>
    <xf numFmtId="0" fontId="54" fillId="0" borderId="0" xfId="3" applyFont="1" applyAlignment="1"/>
    <xf numFmtId="165" fontId="54" fillId="0" borderId="0" xfId="5" applyNumberFormat="1" applyFont="1"/>
    <xf numFmtId="0" fontId="54" fillId="0" borderId="0" xfId="3" applyFont="1"/>
    <xf numFmtId="165" fontId="54" fillId="0" borderId="0" xfId="5" quotePrefix="1" applyNumberFormat="1" applyFont="1"/>
    <xf numFmtId="0" fontId="55" fillId="6" borderId="19" xfId="3" applyNumberFormat="1" applyFont="1" applyFill="1" applyBorder="1" applyAlignment="1">
      <alignment horizontal="center" vertical="center"/>
    </xf>
    <xf numFmtId="0" fontId="55" fillId="6" borderId="0" xfId="3" applyNumberFormat="1" applyFont="1" applyFill="1" applyBorder="1" applyAlignment="1">
      <alignment horizontal="center" vertical="center"/>
    </xf>
    <xf numFmtId="0" fontId="55" fillId="6" borderId="20" xfId="3" applyNumberFormat="1" applyFont="1" applyFill="1" applyBorder="1" applyAlignment="1">
      <alignment horizontal="center" vertical="center"/>
    </xf>
    <xf numFmtId="0" fontId="54" fillId="0" borderId="0" xfId="3" applyFont="1" applyAlignment="1">
      <alignment vertical="center"/>
    </xf>
    <xf numFmtId="0" fontId="56" fillId="0" borderId="14" xfId="3" applyNumberFormat="1" applyFont="1" applyFill="1" applyBorder="1" applyAlignment="1">
      <alignment horizontal="center" vertical="center"/>
    </xf>
    <xf numFmtId="0" fontId="56" fillId="0" borderId="21" xfId="3" applyNumberFormat="1" applyFont="1" applyFill="1" applyBorder="1" applyAlignment="1">
      <alignment horizontal="center" vertical="center"/>
    </xf>
    <xf numFmtId="165" fontId="56" fillId="0" borderId="17" xfId="5" applyNumberFormat="1" applyFont="1" applyFill="1" applyBorder="1" applyAlignment="1">
      <alignment horizontal="center" vertical="center" wrapText="1"/>
    </xf>
    <xf numFmtId="165" fontId="56" fillId="0" borderId="11" xfId="5" applyNumberFormat="1" applyFont="1" applyFill="1" applyBorder="1" applyAlignment="1">
      <alignment horizontal="center" vertical="center" wrapText="1"/>
    </xf>
    <xf numFmtId="165" fontId="56" fillId="0" borderId="22" xfId="5" applyNumberFormat="1" applyFont="1" applyFill="1" applyBorder="1" applyAlignment="1">
      <alignment horizontal="center" vertical="center" wrapText="1"/>
    </xf>
    <xf numFmtId="0" fontId="57" fillId="0" borderId="14" xfId="3" applyNumberFormat="1" applyFont="1" applyFill="1" applyBorder="1" applyAlignment="1">
      <alignment vertical="center"/>
    </xf>
    <xf numFmtId="0" fontId="58" fillId="0" borderId="21" xfId="3" applyNumberFormat="1" applyFont="1" applyFill="1" applyBorder="1" applyAlignment="1">
      <alignment vertical="center"/>
    </xf>
    <xf numFmtId="165" fontId="57" fillId="0" borderId="17" xfId="5" applyNumberFormat="1" applyFont="1" applyFill="1" applyBorder="1" applyAlignment="1">
      <alignment vertical="center"/>
    </xf>
    <xf numFmtId="165" fontId="57" fillId="0" borderId="11" xfId="5" applyNumberFormat="1" applyFont="1" applyFill="1" applyBorder="1" applyAlignment="1">
      <alignment vertical="center"/>
    </xf>
    <xf numFmtId="165" fontId="57" fillId="0" borderId="22" xfId="5" applyNumberFormat="1" applyFont="1" applyFill="1" applyBorder="1" applyAlignment="1">
      <alignment vertical="center"/>
    </xf>
    <xf numFmtId="0" fontId="57" fillId="0" borderId="0" xfId="3" applyFont="1" applyAlignment="1">
      <alignment vertical="center"/>
    </xf>
    <xf numFmtId="0" fontId="58" fillId="5" borderId="14" xfId="3" applyNumberFormat="1" applyFont="1" applyFill="1" applyBorder="1" applyAlignment="1">
      <alignment vertical="center"/>
    </xf>
    <xf numFmtId="0" fontId="58" fillId="5" borderId="21" xfId="3" applyNumberFormat="1" applyFont="1" applyFill="1" applyBorder="1" applyAlignment="1">
      <alignment vertical="center"/>
    </xf>
    <xf numFmtId="165" fontId="57" fillId="5" borderId="11" xfId="5" applyNumberFormat="1" applyFont="1" applyFill="1" applyBorder="1" applyAlignment="1">
      <alignment vertical="center"/>
    </xf>
    <xf numFmtId="165" fontId="57" fillId="5" borderId="22" xfId="5" applyNumberFormat="1" applyFont="1" applyFill="1" applyBorder="1" applyAlignment="1">
      <alignment vertical="center"/>
    </xf>
    <xf numFmtId="0" fontId="58" fillId="0" borderId="14" xfId="3" applyNumberFormat="1" applyFont="1" applyFill="1" applyBorder="1" applyAlignment="1">
      <alignment vertical="center"/>
    </xf>
    <xf numFmtId="0" fontId="47" fillId="0" borderId="14" xfId="3" applyNumberFormat="1" applyFont="1" applyFill="1" applyBorder="1" applyAlignment="1">
      <alignment vertical="center"/>
    </xf>
    <xf numFmtId="0" fontId="47" fillId="0" borderId="21" xfId="3" applyNumberFormat="1" applyFont="1" applyFill="1" applyBorder="1" applyAlignment="1">
      <alignment vertical="center"/>
    </xf>
    <xf numFmtId="165" fontId="54" fillId="0" borderId="17" xfId="5" applyNumberFormat="1" applyFont="1" applyFill="1" applyBorder="1" applyAlignment="1">
      <alignment vertical="center"/>
    </xf>
    <xf numFmtId="165" fontId="54" fillId="0" borderId="11" xfId="5" applyNumberFormat="1" applyFont="1" applyFill="1" applyBorder="1" applyAlignment="1">
      <alignment vertical="center"/>
    </xf>
    <xf numFmtId="165" fontId="54" fillId="0" borderId="22" xfId="5" applyNumberFormat="1" applyFont="1" applyFill="1" applyBorder="1" applyAlignment="1">
      <alignment vertical="center"/>
    </xf>
    <xf numFmtId="165" fontId="57" fillId="5" borderId="17" xfId="5" applyNumberFormat="1" applyFont="1" applyFill="1" applyBorder="1" applyAlignment="1">
      <alignment vertical="center"/>
    </xf>
    <xf numFmtId="165" fontId="54" fillId="5" borderId="22" xfId="5" applyNumberFormat="1" applyFont="1" applyFill="1" applyBorder="1" applyAlignment="1">
      <alignment vertical="center"/>
    </xf>
    <xf numFmtId="0" fontId="55" fillId="6" borderId="23" xfId="3" applyNumberFormat="1" applyFont="1" applyFill="1" applyBorder="1" applyAlignment="1">
      <alignment vertical="center"/>
    </xf>
    <xf numFmtId="0" fontId="55" fillId="6" borderId="24" xfId="3" applyNumberFormat="1" applyFont="1" applyFill="1" applyBorder="1" applyAlignment="1">
      <alignment vertical="center"/>
    </xf>
    <xf numFmtId="165" fontId="55" fillId="6" borderId="11" xfId="5" applyNumberFormat="1" applyFont="1" applyFill="1" applyBorder="1" applyAlignment="1">
      <alignment vertical="center"/>
    </xf>
    <xf numFmtId="165" fontId="55" fillId="6" borderId="22" xfId="5" applyNumberFormat="1" applyFont="1" applyFill="1" applyBorder="1" applyAlignment="1">
      <alignment vertical="center"/>
    </xf>
    <xf numFmtId="0" fontId="47" fillId="0" borderId="2" xfId="3" applyNumberFormat="1" applyFont="1" applyFill="1" applyBorder="1" applyAlignment="1">
      <alignment vertical="top"/>
    </xf>
    <xf numFmtId="0" fontId="47" fillId="0" borderId="0" xfId="3" applyNumberFormat="1" applyFont="1" applyFill="1" applyBorder="1" applyAlignment="1">
      <alignment vertical="top"/>
    </xf>
    <xf numFmtId="0" fontId="56" fillId="0" borderId="15" xfId="3" applyNumberFormat="1" applyFont="1" applyFill="1" applyBorder="1" applyAlignment="1">
      <alignment horizontal="center" vertical="center"/>
    </xf>
    <xf numFmtId="0" fontId="59" fillId="0" borderId="0" xfId="3" applyFont="1"/>
    <xf numFmtId="0" fontId="54" fillId="0" borderId="14" xfId="3" applyNumberFormat="1" applyFont="1" applyFill="1" applyBorder="1" applyAlignment="1">
      <alignment vertical="center"/>
    </xf>
    <xf numFmtId="0" fontId="47" fillId="0" borderId="15" xfId="3" applyNumberFormat="1" applyFont="1" applyFill="1" applyBorder="1" applyAlignment="1">
      <alignment vertical="center"/>
    </xf>
    <xf numFmtId="165" fontId="47" fillId="0" borderId="25" xfId="5" applyNumberFormat="1" applyFont="1" applyFill="1" applyBorder="1" applyAlignment="1">
      <alignment vertical="center" wrapText="1"/>
    </xf>
    <xf numFmtId="165" fontId="47" fillId="0" borderId="11" xfId="5" applyNumberFormat="1" applyFont="1" applyFill="1" applyBorder="1" applyAlignment="1">
      <alignment vertical="center" wrapText="1"/>
    </xf>
    <xf numFmtId="165" fontId="47" fillId="0" borderId="11" xfId="5" applyNumberFormat="1" applyFont="1" applyFill="1" applyBorder="1" applyAlignment="1">
      <alignment vertical="center"/>
    </xf>
    <xf numFmtId="165" fontId="47" fillId="0" borderId="22" xfId="5" applyNumberFormat="1" applyFont="1" applyFill="1" applyBorder="1" applyAlignment="1">
      <alignment vertical="center" wrapText="1"/>
    </xf>
    <xf numFmtId="0" fontId="58" fillId="5" borderId="15" xfId="3" applyNumberFormat="1" applyFont="1" applyFill="1" applyBorder="1" applyAlignment="1">
      <alignment vertical="center"/>
    </xf>
    <xf numFmtId="0" fontId="58" fillId="0" borderId="15" xfId="3" applyNumberFormat="1" applyFont="1" applyFill="1" applyBorder="1" applyAlignment="1">
      <alignment vertical="center"/>
    </xf>
    <xf numFmtId="165" fontId="58" fillId="0" borderId="11" xfId="5" applyNumberFormat="1" applyFont="1" applyFill="1" applyBorder="1" applyAlignment="1">
      <alignment vertical="center"/>
    </xf>
    <xf numFmtId="165" fontId="58" fillId="0" borderId="22" xfId="5" applyNumberFormat="1" applyFont="1" applyFill="1" applyBorder="1" applyAlignment="1">
      <alignment vertical="center"/>
    </xf>
    <xf numFmtId="165" fontId="47" fillId="0" borderId="25" xfId="5" applyNumberFormat="1" applyFont="1" applyFill="1" applyBorder="1" applyAlignment="1">
      <alignment vertical="center"/>
    </xf>
    <xf numFmtId="165" fontId="47" fillId="0" borderId="22" xfId="5" applyNumberFormat="1" applyFont="1" applyFill="1" applyBorder="1" applyAlignment="1">
      <alignment vertical="center"/>
    </xf>
    <xf numFmtId="165" fontId="47" fillId="0" borderId="0" xfId="5" applyNumberFormat="1" applyFont="1" applyFill="1" applyBorder="1" applyAlignment="1">
      <alignment vertical="center"/>
    </xf>
    <xf numFmtId="165" fontId="58" fillId="0" borderId="25" xfId="5" applyNumberFormat="1" applyFont="1" applyFill="1" applyBorder="1" applyAlignment="1">
      <alignment vertical="center"/>
    </xf>
    <xf numFmtId="0" fontId="47" fillId="0" borderId="0" xfId="3" applyFont="1" applyFill="1" applyAlignment="1">
      <alignment vertical="center"/>
    </xf>
    <xf numFmtId="0" fontId="54" fillId="0" borderId="0" xfId="3" applyFont="1" applyFill="1" applyAlignment="1">
      <alignment vertical="center"/>
    </xf>
    <xf numFmtId="165" fontId="58" fillId="0" borderId="25" xfId="6" applyNumberFormat="1" applyFont="1" applyFill="1" applyBorder="1" applyAlignment="1">
      <alignment vertical="center"/>
    </xf>
    <xf numFmtId="0" fontId="47" fillId="0" borderId="0" xfId="3" applyFont="1" applyAlignment="1">
      <alignment vertical="center"/>
    </xf>
    <xf numFmtId="165" fontId="58" fillId="5" borderId="11" xfId="5" applyNumberFormat="1" applyFont="1" applyFill="1" applyBorder="1" applyAlignment="1">
      <alignment vertical="center"/>
    </xf>
    <xf numFmtId="0" fontId="55" fillId="6" borderId="18" xfId="3" applyNumberFormat="1" applyFont="1" applyFill="1" applyBorder="1" applyAlignment="1">
      <alignment vertical="center"/>
    </xf>
    <xf numFmtId="0" fontId="55" fillId="6" borderId="16" xfId="3" applyNumberFormat="1" applyFont="1" applyFill="1" applyBorder="1" applyAlignment="1">
      <alignment vertical="center"/>
    </xf>
    <xf numFmtId="165" fontId="54" fillId="0" borderId="0" xfId="5" applyNumberFormat="1" applyFont="1" applyFill="1"/>
    <xf numFmtId="165" fontId="54" fillId="0" borderId="0" xfId="7" applyNumberFormat="1" applyFont="1" applyFill="1"/>
    <xf numFmtId="0" fontId="60" fillId="0" borderId="0" xfId="3" applyFont="1" applyAlignment="1"/>
  </cellXfs>
  <cellStyles count="8">
    <cellStyle name="Comma 2" xfId="6"/>
    <cellStyle name="Migliaia 2" xfId="5"/>
    <cellStyle name="Normale" xfId="0" builtinId="0"/>
    <cellStyle name="Normale 2" xfId="2"/>
    <cellStyle name="Normale 3" xfId="3"/>
    <cellStyle name="Normale 4" xfId="1"/>
    <cellStyle name="Percentuale 2" xfId="4"/>
    <cellStyle name="Valut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Programmazione%20e%20Bilancio/BILANCI/CONSUNTIVI/Cons2015/_BILANCI%20ALLEGATI/RENDICONTO%20FINANZIARIO%20COFI/Rendiconto%20COFI%20e%20missioni%20e%20programmi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 inc_pag"/>
      <sheetName val="pivot inc_pag"/>
      <sheetName val="pivot PARTE CORRENTE"/>
      <sheetName val="COFI_MIUR"/>
      <sheetName val="CE_parte corrente"/>
      <sheetName val="PARTE INVEST"/>
      <sheetName val="MISS_PROG"/>
      <sheetName val="CRITERI MISS PROG"/>
      <sheetName val="TA"/>
      <sheetName val="docen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94"/>
  <sheetViews>
    <sheetView zoomScale="160" zoomScaleNormal="160" zoomScaleSheetLayoutView="190" workbookViewId="0">
      <selection activeCell="A23" sqref="A23"/>
    </sheetView>
  </sheetViews>
  <sheetFormatPr defaultColWidth="8.85546875" defaultRowHeight="15" x14ac:dyDescent="0.25"/>
  <cols>
    <col min="1" max="1" width="8.85546875" style="2"/>
    <col min="2" max="2" width="3.85546875" style="1" customWidth="1"/>
    <col min="3" max="3" width="4" style="1" customWidth="1"/>
    <col min="4" max="4" width="3.85546875" style="2" customWidth="1"/>
    <col min="5" max="5" width="52.42578125" style="2" customWidth="1"/>
    <col min="6" max="7" width="17.85546875" style="2" customWidth="1"/>
    <col min="8" max="8" width="8.85546875" style="2"/>
    <col min="9" max="11" width="14.5703125" style="2" customWidth="1"/>
    <col min="12" max="16384" width="8.85546875" style="2"/>
  </cols>
  <sheetData>
    <row r="1" spans="2:11" ht="23.25" x14ac:dyDescent="0.25">
      <c r="B1" s="162" t="s">
        <v>164</v>
      </c>
    </row>
    <row r="2" spans="2:11" ht="26.25" x14ac:dyDescent="0.4">
      <c r="B2" s="163" t="s">
        <v>166</v>
      </c>
      <c r="C2" s="3"/>
    </row>
    <row r="4" spans="2:11" ht="12" customHeight="1" x14ac:dyDescent="0.25">
      <c r="B4" s="124"/>
      <c r="C4" s="125"/>
      <c r="D4" s="126"/>
      <c r="E4" s="126"/>
      <c r="F4" s="110" t="s">
        <v>0</v>
      </c>
      <c r="G4" s="152" t="s">
        <v>1</v>
      </c>
    </row>
    <row r="5" spans="2:11" s="4" customFormat="1" ht="12" customHeight="1" x14ac:dyDescent="0.25">
      <c r="B5" s="127" t="s">
        <v>2</v>
      </c>
      <c r="C5" s="128"/>
      <c r="D5" s="129"/>
      <c r="E5" s="129"/>
      <c r="F5" s="153"/>
      <c r="G5" s="139"/>
    </row>
    <row r="6" spans="2:11" ht="12" customHeight="1" x14ac:dyDescent="0.25">
      <c r="B6" s="5"/>
      <c r="C6" s="6" t="s">
        <v>3</v>
      </c>
      <c r="D6" s="7"/>
      <c r="E6" s="7"/>
      <c r="F6" s="154"/>
      <c r="G6" s="8"/>
    </row>
    <row r="7" spans="2:11" ht="12" customHeight="1" x14ac:dyDescent="0.25">
      <c r="B7" s="5"/>
      <c r="C7" s="6"/>
      <c r="D7" s="7" t="s">
        <v>4</v>
      </c>
      <c r="E7" s="7"/>
      <c r="F7" s="114">
        <v>23235362</v>
      </c>
      <c r="G7" s="8">
        <v>20931034.469999999</v>
      </c>
      <c r="K7" s="1"/>
    </row>
    <row r="8" spans="2:11" ht="12" customHeight="1" x14ac:dyDescent="0.25">
      <c r="B8" s="5"/>
      <c r="C8" s="6"/>
      <c r="D8" s="7" t="s">
        <v>5</v>
      </c>
      <c r="E8" s="7"/>
      <c r="F8" s="114">
        <v>2951900</v>
      </c>
      <c r="G8" s="8">
        <v>3459227.61</v>
      </c>
    </row>
    <row r="9" spans="2:11" ht="12" customHeight="1" x14ac:dyDescent="0.25">
      <c r="B9" s="5"/>
      <c r="C9" s="6"/>
      <c r="D9" s="7" t="s">
        <v>6</v>
      </c>
      <c r="E9" s="7"/>
      <c r="F9" s="114">
        <v>7889400</v>
      </c>
      <c r="G9" s="8">
        <v>10333373.880000001</v>
      </c>
    </row>
    <row r="10" spans="2:11" ht="12" customHeight="1" x14ac:dyDescent="0.25">
      <c r="B10" s="5"/>
      <c r="C10" s="6"/>
      <c r="D10" s="7"/>
      <c r="E10" s="10" t="s">
        <v>7</v>
      </c>
      <c r="F10" s="113">
        <f>+SUM(F7:F9)</f>
        <v>34076662</v>
      </c>
      <c r="G10" s="11">
        <f>SUM(G7:G9)</f>
        <v>34723635.960000001</v>
      </c>
    </row>
    <row r="11" spans="2:11" ht="12" customHeight="1" x14ac:dyDescent="0.25">
      <c r="B11" s="5"/>
      <c r="C11" s="6"/>
      <c r="D11" s="7"/>
      <c r="E11" s="10"/>
      <c r="F11" s="154"/>
      <c r="G11" s="11"/>
    </row>
    <row r="12" spans="2:11" ht="12" customHeight="1" x14ac:dyDescent="0.25">
      <c r="B12" s="5"/>
      <c r="C12" s="6" t="s">
        <v>8</v>
      </c>
      <c r="D12" s="7"/>
      <c r="E12" s="7"/>
      <c r="F12" s="154"/>
      <c r="G12" s="8"/>
    </row>
    <row r="13" spans="2:11" ht="12" customHeight="1" x14ac:dyDescent="0.25">
      <c r="B13" s="5"/>
      <c r="C13" s="6"/>
      <c r="D13" s="7" t="s">
        <v>9</v>
      </c>
      <c r="E13" s="7"/>
      <c r="F13" s="155">
        <v>86469604</v>
      </c>
      <c r="G13" s="156">
        <v>87688435.959999993</v>
      </c>
    </row>
    <row r="14" spans="2:11" ht="12" customHeight="1" x14ac:dyDescent="0.25">
      <c r="B14" s="5"/>
      <c r="C14" s="6"/>
      <c r="D14" s="7" t="s">
        <v>10</v>
      </c>
      <c r="E14" s="7"/>
      <c r="F14" s="155">
        <v>5171383</v>
      </c>
      <c r="G14" s="156">
        <f>5094338.56-0.2</f>
        <v>5094338.3599999994</v>
      </c>
    </row>
    <row r="15" spans="2:11" ht="12" customHeight="1" x14ac:dyDescent="0.25">
      <c r="B15" s="5"/>
      <c r="C15" s="6"/>
      <c r="D15" s="7" t="s">
        <v>11</v>
      </c>
      <c r="E15" s="7"/>
      <c r="F15" s="155">
        <v>46159</v>
      </c>
      <c r="G15" s="156">
        <v>55544.76</v>
      </c>
    </row>
    <row r="16" spans="2:11" ht="12" customHeight="1" x14ac:dyDescent="0.25">
      <c r="B16" s="5"/>
      <c r="C16" s="6"/>
      <c r="D16" s="7" t="s">
        <v>12</v>
      </c>
      <c r="E16" s="7"/>
      <c r="F16" s="155">
        <v>1562930</v>
      </c>
      <c r="G16" s="156">
        <v>1485493.18</v>
      </c>
      <c r="K16" s="1"/>
    </row>
    <row r="17" spans="2:11" ht="12" customHeight="1" x14ac:dyDescent="0.25">
      <c r="B17" s="5"/>
      <c r="C17" s="6"/>
      <c r="D17" s="7" t="s">
        <v>13</v>
      </c>
      <c r="E17" s="7"/>
      <c r="F17" s="155">
        <v>319165</v>
      </c>
      <c r="G17" s="156">
        <v>183887.73</v>
      </c>
      <c r="K17" s="1"/>
    </row>
    <row r="18" spans="2:11" ht="12" customHeight="1" x14ac:dyDescent="0.25">
      <c r="B18" s="5"/>
      <c r="C18" s="6"/>
      <c r="D18" s="7" t="s">
        <v>14</v>
      </c>
      <c r="E18" s="7"/>
      <c r="F18" s="155">
        <v>722928</v>
      </c>
      <c r="G18" s="156">
        <v>787398.18</v>
      </c>
      <c r="K18" s="1"/>
    </row>
    <row r="19" spans="2:11" ht="12" customHeight="1" x14ac:dyDescent="0.25">
      <c r="B19" s="5"/>
      <c r="C19" s="6"/>
      <c r="D19" s="7" t="s">
        <v>15</v>
      </c>
      <c r="E19" s="7"/>
      <c r="F19" s="155">
        <v>1652146</v>
      </c>
      <c r="G19" s="156">
        <v>1332101.6000000001</v>
      </c>
      <c r="K19" s="1"/>
    </row>
    <row r="20" spans="2:11" ht="12" customHeight="1" x14ac:dyDescent="0.25">
      <c r="B20" s="5"/>
      <c r="C20" s="6"/>
      <c r="D20" s="7"/>
      <c r="E20" s="10" t="s">
        <v>16</v>
      </c>
      <c r="F20" s="113">
        <f>+SUM(F13:F19)</f>
        <v>95944315</v>
      </c>
      <c r="G20" s="11">
        <f>SUM(G13:G19)</f>
        <v>96627199.770000011</v>
      </c>
      <c r="K20" s="1"/>
    </row>
    <row r="21" spans="2:11" ht="12" customHeight="1" x14ac:dyDescent="0.25">
      <c r="B21" s="5"/>
      <c r="C21" s="6"/>
      <c r="D21" s="7"/>
      <c r="E21" s="10"/>
      <c r="F21" s="154"/>
      <c r="G21" s="11"/>
      <c r="K21" s="1"/>
    </row>
    <row r="22" spans="2:11" ht="12" customHeight="1" x14ac:dyDescent="0.25">
      <c r="B22" s="5"/>
      <c r="C22" s="6" t="s">
        <v>17</v>
      </c>
      <c r="D22" s="7"/>
      <c r="E22" s="7"/>
      <c r="F22" s="121">
        <v>0</v>
      </c>
      <c r="G22" s="13">
        <v>0</v>
      </c>
    </row>
    <row r="23" spans="2:11" ht="12" customHeight="1" x14ac:dyDescent="0.25">
      <c r="B23" s="5"/>
      <c r="C23" s="6" t="s">
        <v>18</v>
      </c>
      <c r="D23" s="7"/>
      <c r="E23" s="7"/>
      <c r="F23" s="121">
        <v>0</v>
      </c>
      <c r="G23" s="13">
        <v>0</v>
      </c>
    </row>
    <row r="24" spans="2:11" ht="12" customHeight="1" x14ac:dyDescent="0.25">
      <c r="B24" s="5"/>
      <c r="C24" s="6" t="s">
        <v>19</v>
      </c>
      <c r="D24" s="7"/>
      <c r="E24" s="7"/>
      <c r="F24" s="113">
        <v>1113515</v>
      </c>
      <c r="G24" s="13">
        <v>768959.14</v>
      </c>
    </row>
    <row r="25" spans="2:11" ht="12" customHeight="1" x14ac:dyDescent="0.25">
      <c r="B25" s="5"/>
      <c r="C25" s="6" t="s">
        <v>20</v>
      </c>
      <c r="D25" s="7"/>
      <c r="E25" s="7"/>
      <c r="F25" s="121">
        <v>0</v>
      </c>
      <c r="G25" s="13">
        <v>0</v>
      </c>
    </row>
    <row r="26" spans="2:11" ht="12" customHeight="1" x14ac:dyDescent="0.25">
      <c r="B26" s="5"/>
      <c r="C26" s="6" t="s">
        <v>21</v>
      </c>
      <c r="D26" s="7"/>
      <c r="E26" s="7"/>
      <c r="F26" s="113">
        <v>12643</v>
      </c>
      <c r="G26" s="13">
        <v>7705.75</v>
      </c>
    </row>
    <row r="27" spans="2:11" ht="12" customHeight="1" x14ac:dyDescent="0.25">
      <c r="B27" s="5"/>
      <c r="C27" s="6"/>
      <c r="D27" s="7"/>
      <c r="E27" s="7"/>
      <c r="F27" s="154"/>
      <c r="G27" s="8"/>
    </row>
    <row r="28" spans="2:11" s="134" customFormat="1" ht="12" customHeight="1" x14ac:dyDescent="0.2">
      <c r="B28" s="127"/>
      <c r="C28" s="128"/>
      <c r="D28" s="128" t="s">
        <v>22</v>
      </c>
      <c r="E28" s="131"/>
      <c r="F28" s="86">
        <f>+F26+F24+F20+F10</f>
        <v>131147135</v>
      </c>
      <c r="G28" s="133">
        <f>G10+G20+SUM(G22:G26)</f>
        <v>132127500.62000002</v>
      </c>
    </row>
    <row r="29" spans="2:11" s="138" customFormat="1" ht="12" customHeight="1" x14ac:dyDescent="0.25">
      <c r="B29" s="127"/>
      <c r="C29" s="128"/>
      <c r="D29" s="131"/>
      <c r="E29" s="131"/>
      <c r="F29" s="153"/>
      <c r="G29" s="136"/>
    </row>
    <row r="30" spans="2:11" s="138" customFormat="1" ht="12" customHeight="1" x14ac:dyDescent="0.25">
      <c r="B30" s="127" t="s">
        <v>23</v>
      </c>
      <c r="C30" s="128"/>
      <c r="D30" s="129"/>
      <c r="E30" s="129"/>
      <c r="F30" s="153"/>
      <c r="G30" s="139"/>
    </row>
    <row r="31" spans="2:11" ht="12" customHeight="1" x14ac:dyDescent="0.25">
      <c r="B31" s="5"/>
      <c r="C31" s="6" t="s">
        <v>24</v>
      </c>
      <c r="D31" s="7"/>
      <c r="E31" s="7"/>
      <c r="F31" s="154"/>
      <c r="G31" s="8"/>
    </row>
    <row r="32" spans="2:11" ht="12" customHeight="1" x14ac:dyDescent="0.25">
      <c r="B32" s="5"/>
      <c r="C32" s="6"/>
      <c r="D32" s="7" t="s">
        <v>25</v>
      </c>
      <c r="E32" s="7"/>
      <c r="F32" s="154"/>
      <c r="G32" s="8"/>
    </row>
    <row r="33" spans="2:11" ht="12" customHeight="1" x14ac:dyDescent="0.25">
      <c r="B33" s="5"/>
      <c r="C33" s="6"/>
      <c r="D33" s="7"/>
      <c r="E33" s="7" t="s">
        <v>26</v>
      </c>
      <c r="F33" s="114">
        <v>49588142</v>
      </c>
      <c r="G33" s="9">
        <f>51134901.44+0.1</f>
        <v>51134901.539999999</v>
      </c>
    </row>
    <row r="34" spans="2:11" ht="12" customHeight="1" x14ac:dyDescent="0.25">
      <c r="B34" s="5"/>
      <c r="C34" s="6"/>
      <c r="D34" s="7"/>
      <c r="E34" s="7" t="s">
        <v>27</v>
      </c>
      <c r="F34" s="114">
        <v>4405834</v>
      </c>
      <c r="G34" s="9">
        <f>4398431.4</f>
        <v>4398431.4000000004</v>
      </c>
    </row>
    <row r="35" spans="2:11" ht="12" customHeight="1" x14ac:dyDescent="0.25">
      <c r="B35" s="5"/>
      <c r="C35" s="6"/>
      <c r="D35" s="7"/>
      <c r="E35" s="7" t="s">
        <v>28</v>
      </c>
      <c r="F35" s="114">
        <v>398342</v>
      </c>
      <c r="G35" s="9">
        <v>347019.34</v>
      </c>
      <c r="K35" s="15"/>
    </row>
    <row r="36" spans="2:11" ht="12" customHeight="1" x14ac:dyDescent="0.25">
      <c r="B36" s="5"/>
      <c r="C36" s="6"/>
      <c r="D36" s="7"/>
      <c r="E36" s="7" t="s">
        <v>29</v>
      </c>
      <c r="F36" s="114">
        <v>1261005</v>
      </c>
      <c r="G36" s="9">
        <v>1395596.06</v>
      </c>
      <c r="K36" s="15"/>
    </row>
    <row r="37" spans="2:11" ht="12" customHeight="1" x14ac:dyDescent="0.25">
      <c r="B37" s="5"/>
      <c r="C37" s="6"/>
      <c r="D37" s="7"/>
      <c r="E37" s="7" t="s">
        <v>30</v>
      </c>
      <c r="F37" s="114">
        <v>947837</v>
      </c>
      <c r="G37" s="9">
        <v>734657.02</v>
      </c>
      <c r="K37" s="15"/>
    </row>
    <row r="38" spans="2:11" ht="12" customHeight="1" x14ac:dyDescent="0.25">
      <c r="B38" s="5"/>
      <c r="C38" s="6"/>
      <c r="D38" s="7"/>
      <c r="E38" s="10" t="s">
        <v>31</v>
      </c>
      <c r="F38" s="113">
        <f>+SUM(F33:F37)</f>
        <v>56601160</v>
      </c>
      <c r="G38" s="12">
        <f>SUM(G33:G37)</f>
        <v>58010605.360000007</v>
      </c>
      <c r="K38" s="15"/>
    </row>
    <row r="39" spans="2:11" ht="12" customHeight="1" x14ac:dyDescent="0.25">
      <c r="B39" s="5"/>
      <c r="C39" s="6"/>
      <c r="D39" s="7"/>
      <c r="E39" s="7"/>
      <c r="F39" s="154"/>
      <c r="G39" s="8"/>
      <c r="K39" s="15"/>
    </row>
    <row r="40" spans="2:11" ht="12" customHeight="1" x14ac:dyDescent="0.25">
      <c r="B40" s="5"/>
      <c r="C40" s="6"/>
      <c r="D40" s="7" t="s">
        <v>32</v>
      </c>
      <c r="E40" s="7"/>
      <c r="F40" s="114">
        <v>18321937</v>
      </c>
      <c r="G40" s="8">
        <v>18418242.75</v>
      </c>
      <c r="K40" s="15"/>
    </row>
    <row r="41" spans="2:11" ht="12" customHeight="1" x14ac:dyDescent="0.25">
      <c r="B41" s="5"/>
      <c r="C41" s="6"/>
      <c r="D41" s="7"/>
      <c r="E41" s="10" t="s">
        <v>33</v>
      </c>
      <c r="F41" s="113">
        <f>+F40</f>
        <v>18321937</v>
      </c>
      <c r="G41" s="11">
        <f>SUM(G40)</f>
        <v>18418242.75</v>
      </c>
      <c r="K41" s="15"/>
    </row>
    <row r="42" spans="2:11" ht="12" customHeight="1" x14ac:dyDescent="0.25">
      <c r="B42" s="5"/>
      <c r="C42" s="6"/>
      <c r="D42" s="7"/>
      <c r="E42" s="10"/>
      <c r="F42" s="154"/>
      <c r="G42" s="11"/>
      <c r="K42" s="15"/>
    </row>
    <row r="43" spans="2:11" ht="12" customHeight="1" x14ac:dyDescent="0.25">
      <c r="B43" s="5"/>
      <c r="C43" s="6"/>
      <c r="D43" s="6" t="s">
        <v>34</v>
      </c>
      <c r="E43" s="7"/>
      <c r="F43" s="113">
        <f>+F38+F41</f>
        <v>74923097</v>
      </c>
      <c r="G43" s="12">
        <f>G38+G41</f>
        <v>76428848.110000014</v>
      </c>
      <c r="K43" s="15"/>
    </row>
    <row r="44" spans="2:11" ht="12" customHeight="1" x14ac:dyDescent="0.25">
      <c r="B44" s="5"/>
      <c r="C44" s="6"/>
      <c r="D44" s="7"/>
      <c r="E44" s="7"/>
      <c r="F44" s="154"/>
      <c r="G44" s="8"/>
      <c r="K44" s="15"/>
    </row>
    <row r="45" spans="2:11" ht="12" customHeight="1" x14ac:dyDescent="0.25">
      <c r="B45" s="5"/>
      <c r="C45" s="6" t="s">
        <v>35</v>
      </c>
      <c r="D45" s="7"/>
      <c r="E45" s="7"/>
      <c r="F45" s="154"/>
      <c r="G45" s="8"/>
    </row>
    <row r="46" spans="2:11" ht="12" customHeight="1" x14ac:dyDescent="0.25">
      <c r="B46" s="5"/>
      <c r="C46" s="6"/>
      <c r="D46" s="7" t="s">
        <v>36</v>
      </c>
      <c r="E46" s="7"/>
      <c r="F46" s="114">
        <v>13757650</v>
      </c>
      <c r="G46" s="9">
        <v>13390766.57</v>
      </c>
    </row>
    <row r="47" spans="2:11" ht="12" customHeight="1" x14ac:dyDescent="0.25">
      <c r="B47" s="5"/>
      <c r="C47" s="6"/>
      <c r="D47" s="7" t="s">
        <v>37</v>
      </c>
      <c r="E47" s="7"/>
      <c r="F47" s="115">
        <v>0</v>
      </c>
      <c r="G47" s="9">
        <v>0</v>
      </c>
    </row>
    <row r="48" spans="2:11" ht="12" customHeight="1" x14ac:dyDescent="0.25">
      <c r="B48" s="5"/>
      <c r="C48" s="6"/>
      <c r="D48" s="7" t="s">
        <v>38</v>
      </c>
      <c r="E48" s="7"/>
      <c r="F48" s="114">
        <v>1167460</v>
      </c>
      <c r="G48" s="9">
        <v>953596.16</v>
      </c>
    </row>
    <row r="49" spans="2:7" ht="12" customHeight="1" x14ac:dyDescent="0.25">
      <c r="B49" s="5"/>
      <c r="C49" s="6"/>
      <c r="D49" s="7" t="s">
        <v>39</v>
      </c>
      <c r="E49" s="7"/>
      <c r="F49" s="114">
        <v>1155319</v>
      </c>
      <c r="G49" s="9">
        <f>1302755.48-0.2</f>
        <v>1302755.28</v>
      </c>
    </row>
    <row r="50" spans="2:7" ht="12" customHeight="1" x14ac:dyDescent="0.25">
      <c r="B50" s="5"/>
      <c r="C50" s="6"/>
      <c r="D50" s="7" t="s">
        <v>40</v>
      </c>
      <c r="E50" s="7"/>
      <c r="F50" s="114">
        <v>1425922</v>
      </c>
      <c r="G50" s="9">
        <v>1385830.29</v>
      </c>
    </row>
    <row r="51" spans="2:7" ht="12" customHeight="1" x14ac:dyDescent="0.25">
      <c r="B51" s="5"/>
      <c r="C51" s="6"/>
      <c r="D51" s="7" t="s">
        <v>41</v>
      </c>
      <c r="E51" s="7"/>
      <c r="F51" s="115">
        <v>0</v>
      </c>
      <c r="G51" s="9">
        <v>0</v>
      </c>
    </row>
    <row r="52" spans="2:7" ht="12" customHeight="1" x14ac:dyDescent="0.25">
      <c r="B52" s="5"/>
      <c r="C52" s="6"/>
      <c r="D52" s="7" t="s">
        <v>42</v>
      </c>
      <c r="E52" s="7"/>
      <c r="F52" s="114">
        <v>376459</v>
      </c>
      <c r="G52" s="9">
        <v>615084.77</v>
      </c>
    </row>
    <row r="53" spans="2:7" ht="12" customHeight="1" x14ac:dyDescent="0.25">
      <c r="B53" s="5"/>
      <c r="C53" s="6"/>
      <c r="D53" s="7" t="s">
        <v>43</v>
      </c>
      <c r="E53" s="7"/>
      <c r="F53" s="114">
        <v>11121865</v>
      </c>
      <c r="G53" s="9">
        <v>11345429.84</v>
      </c>
    </row>
    <row r="54" spans="2:7" ht="12" customHeight="1" x14ac:dyDescent="0.25">
      <c r="B54" s="5"/>
      <c r="C54" s="6"/>
      <c r="D54" s="7" t="s">
        <v>44</v>
      </c>
      <c r="E54" s="7"/>
      <c r="F54" s="114">
        <v>611522</v>
      </c>
      <c r="G54" s="9">
        <v>943665.12</v>
      </c>
    </row>
    <row r="55" spans="2:7" ht="12" customHeight="1" x14ac:dyDescent="0.25">
      <c r="B55" s="5"/>
      <c r="C55" s="6"/>
      <c r="D55" s="7" t="s">
        <v>45</v>
      </c>
      <c r="E55" s="7"/>
      <c r="F55" s="114">
        <v>1319</v>
      </c>
      <c r="G55" s="157">
        <v>9290.15</v>
      </c>
    </row>
    <row r="56" spans="2:7" ht="12" customHeight="1" x14ac:dyDescent="0.25">
      <c r="B56" s="5"/>
      <c r="C56" s="6"/>
      <c r="D56" s="7" t="s">
        <v>46</v>
      </c>
      <c r="E56" s="7"/>
      <c r="F56" s="114">
        <v>3318738</v>
      </c>
      <c r="G56" s="9">
        <v>3134513.15</v>
      </c>
    </row>
    <row r="57" spans="2:7" ht="12" customHeight="1" x14ac:dyDescent="0.25">
      <c r="B57" s="5"/>
      <c r="C57" s="6"/>
      <c r="D57" s="7" t="s">
        <v>48</v>
      </c>
      <c r="E57" s="7"/>
      <c r="F57" s="114">
        <v>812930</v>
      </c>
      <c r="G57" s="9">
        <v>762311.09</v>
      </c>
    </row>
    <row r="58" spans="2:7" ht="12" customHeight="1" x14ac:dyDescent="0.25">
      <c r="B58" s="5"/>
      <c r="C58" s="6"/>
      <c r="D58" s="7"/>
      <c r="E58" s="10" t="s">
        <v>49</v>
      </c>
      <c r="F58" s="113">
        <f>+SUM(F46:F57)</f>
        <v>33749184</v>
      </c>
      <c r="G58" s="11">
        <f>SUM(G46:G57)</f>
        <v>33843242.420000002</v>
      </c>
    </row>
    <row r="59" spans="2:7" ht="3.75" customHeight="1" x14ac:dyDescent="0.25">
      <c r="B59" s="5"/>
      <c r="C59" s="6"/>
      <c r="D59" s="7"/>
      <c r="E59" s="7"/>
      <c r="F59" s="154"/>
      <c r="G59" s="8"/>
    </row>
    <row r="60" spans="2:7" ht="12" customHeight="1" x14ac:dyDescent="0.25">
      <c r="B60" s="5"/>
      <c r="C60" s="6" t="s">
        <v>50</v>
      </c>
      <c r="D60" s="7"/>
      <c r="E60" s="7"/>
      <c r="F60" s="154"/>
      <c r="G60" s="8"/>
    </row>
    <row r="61" spans="2:7" ht="12" customHeight="1" x14ac:dyDescent="0.25">
      <c r="B61" s="5"/>
      <c r="C61" s="6"/>
      <c r="D61" s="7" t="s">
        <v>51</v>
      </c>
      <c r="E61" s="7"/>
      <c r="F61" s="114">
        <v>408231</v>
      </c>
      <c r="G61" s="8">
        <v>573108.03</v>
      </c>
    </row>
    <row r="62" spans="2:7" ht="12" customHeight="1" x14ac:dyDescent="0.25">
      <c r="B62" s="5"/>
      <c r="C62" s="6"/>
      <c r="D62" s="7" t="s">
        <v>52</v>
      </c>
      <c r="E62" s="7"/>
      <c r="F62" s="114">
        <v>6325540</v>
      </c>
      <c r="G62" s="8">
        <v>5857268.25</v>
      </c>
    </row>
    <row r="63" spans="2:7" ht="12" customHeight="1" x14ac:dyDescent="0.25">
      <c r="B63" s="5"/>
      <c r="C63" s="6"/>
      <c r="D63" s="7" t="s">
        <v>53</v>
      </c>
      <c r="E63" s="7"/>
      <c r="F63" s="115">
        <v>0</v>
      </c>
      <c r="G63" s="8">
        <v>0</v>
      </c>
    </row>
    <row r="64" spans="2:7" ht="12" customHeight="1" x14ac:dyDescent="0.25">
      <c r="B64" s="5"/>
      <c r="C64" s="6"/>
      <c r="D64" s="7" t="s">
        <v>54</v>
      </c>
      <c r="E64" s="7"/>
      <c r="F64" s="114">
        <v>2130971</v>
      </c>
      <c r="G64" s="8">
        <v>1155534.8600000001</v>
      </c>
    </row>
    <row r="65" spans="2:7" ht="12" customHeight="1" x14ac:dyDescent="0.25">
      <c r="B65" s="5"/>
      <c r="C65" s="6"/>
      <c r="D65" s="7"/>
      <c r="E65" s="10" t="s">
        <v>55</v>
      </c>
      <c r="F65" s="113">
        <f>+SUM(F61:F64)</f>
        <v>8864742</v>
      </c>
      <c r="G65" s="11">
        <f>SUM(G61:G64)</f>
        <v>7585911.1400000006</v>
      </c>
    </row>
    <row r="66" spans="2:7" ht="12" customHeight="1" x14ac:dyDescent="0.25">
      <c r="B66" s="5"/>
      <c r="C66" s="6"/>
      <c r="D66" s="7"/>
      <c r="E66" s="7"/>
      <c r="F66" s="154"/>
      <c r="G66" s="8"/>
    </row>
    <row r="67" spans="2:7" ht="12" customHeight="1" x14ac:dyDescent="0.25">
      <c r="B67" s="5"/>
      <c r="C67" s="6" t="s">
        <v>56</v>
      </c>
      <c r="D67" s="7"/>
      <c r="E67" s="7"/>
      <c r="F67" s="113">
        <v>1332599</v>
      </c>
      <c r="G67" s="13">
        <v>1631970.34</v>
      </c>
    </row>
    <row r="68" spans="2:7" ht="12" customHeight="1" x14ac:dyDescent="0.25">
      <c r="B68" s="5"/>
      <c r="C68" s="6" t="s">
        <v>57</v>
      </c>
      <c r="D68" s="7"/>
      <c r="E68" s="7"/>
      <c r="F68" s="113">
        <v>1351152</v>
      </c>
      <c r="G68" s="13">
        <v>1442391.9</v>
      </c>
    </row>
    <row r="69" spans="2:7" ht="12" customHeight="1" x14ac:dyDescent="0.25">
      <c r="B69" s="5"/>
      <c r="C69" s="6"/>
      <c r="D69" s="7"/>
      <c r="E69" s="7"/>
      <c r="F69" s="154"/>
      <c r="G69" s="8"/>
    </row>
    <row r="70" spans="2:7" s="134" customFormat="1" ht="12" customHeight="1" x14ac:dyDescent="0.2">
      <c r="B70" s="127"/>
      <c r="C70" s="128"/>
      <c r="D70" s="128" t="s">
        <v>58</v>
      </c>
      <c r="E70" s="128"/>
      <c r="F70" s="86">
        <f>+F68+F67+F65+F58+F43</f>
        <v>120220774</v>
      </c>
      <c r="G70" s="133">
        <f>SUM(G43+G58+G65+G67+G68)-1</f>
        <v>120932362.91000003</v>
      </c>
    </row>
    <row r="71" spans="2:7" ht="12" customHeight="1" x14ac:dyDescent="0.25">
      <c r="B71" s="5"/>
      <c r="C71" s="6"/>
      <c r="D71" s="6"/>
      <c r="E71" s="6"/>
      <c r="F71" s="154"/>
      <c r="G71" s="13"/>
    </row>
    <row r="72" spans="2:7" s="15" customFormat="1" ht="12" customHeight="1" x14ac:dyDescent="0.25">
      <c r="B72" s="140" t="s">
        <v>59</v>
      </c>
      <c r="C72" s="141"/>
      <c r="D72" s="142"/>
      <c r="E72" s="142"/>
      <c r="F72" s="158">
        <f>+F28-F70</f>
        <v>10926361</v>
      </c>
      <c r="G72" s="159">
        <f>+G28-G70</f>
        <v>11195137.709999993</v>
      </c>
    </row>
    <row r="73" spans="2:7" ht="12" customHeight="1" x14ac:dyDescent="0.25">
      <c r="B73" s="5"/>
      <c r="C73" s="6"/>
      <c r="D73" s="7"/>
      <c r="E73" s="7"/>
      <c r="F73" s="7"/>
      <c r="G73" s="8"/>
    </row>
    <row r="74" spans="2:7" s="145" customFormat="1" ht="12" customHeight="1" x14ac:dyDescent="0.25">
      <c r="B74" s="144" t="s">
        <v>47</v>
      </c>
      <c r="C74" s="132"/>
      <c r="D74" s="130"/>
      <c r="E74" s="130"/>
      <c r="F74" s="130"/>
      <c r="G74" s="139"/>
    </row>
    <row r="75" spans="2:7" ht="12" customHeight="1" x14ac:dyDescent="0.25">
      <c r="B75" s="5"/>
      <c r="C75" s="6"/>
      <c r="D75" s="7" t="s">
        <v>60</v>
      </c>
      <c r="E75" s="7"/>
      <c r="F75" s="114">
        <v>41249</v>
      </c>
      <c r="G75" s="8">
        <v>55435.65</v>
      </c>
    </row>
    <row r="76" spans="2:7" ht="12" customHeight="1" x14ac:dyDescent="0.25">
      <c r="B76" s="5"/>
      <c r="C76" s="6"/>
      <c r="D76" s="7" t="s">
        <v>61</v>
      </c>
      <c r="E76" s="7"/>
      <c r="F76" s="114">
        <v>-2133</v>
      </c>
      <c r="G76" s="14">
        <v>-2940.21</v>
      </c>
    </row>
    <row r="77" spans="2:7" ht="12" customHeight="1" x14ac:dyDescent="0.25">
      <c r="B77" s="5"/>
      <c r="C77" s="6"/>
      <c r="D77" s="7" t="s">
        <v>62</v>
      </c>
      <c r="E77" s="7"/>
      <c r="F77" s="114">
        <v>-1366</v>
      </c>
      <c r="G77" s="14">
        <v>-825.81</v>
      </c>
    </row>
    <row r="78" spans="2:7" s="135" customFormat="1" ht="12" customHeight="1" x14ac:dyDescent="0.2">
      <c r="B78" s="144"/>
      <c r="C78" s="132"/>
      <c r="D78" s="132" t="s">
        <v>63</v>
      </c>
      <c r="E78" s="132"/>
      <c r="F78" s="132">
        <f>F75+F76+F77</f>
        <v>37750</v>
      </c>
      <c r="G78" s="133">
        <f>G75+G76+G77+0.5</f>
        <v>51670.130000000005</v>
      </c>
    </row>
    <row r="79" spans="2:7" s="138" customFormat="1" ht="12" customHeight="1" x14ac:dyDescent="0.25">
      <c r="B79" s="127"/>
      <c r="C79" s="128"/>
      <c r="D79" s="131" t="s">
        <v>64</v>
      </c>
      <c r="E79" s="131"/>
      <c r="F79" s="131"/>
      <c r="G79" s="136"/>
    </row>
    <row r="80" spans="2:7" s="138" customFormat="1" ht="12" customHeight="1" x14ac:dyDescent="0.25">
      <c r="B80" s="127" t="s">
        <v>65</v>
      </c>
      <c r="C80" s="128"/>
      <c r="D80" s="129"/>
      <c r="E80" s="129"/>
      <c r="F80" s="130"/>
      <c r="G80" s="139"/>
    </row>
    <row r="81" spans="2:7" ht="12" customHeight="1" x14ac:dyDescent="0.25">
      <c r="B81" s="5"/>
      <c r="C81" s="6"/>
      <c r="D81" s="7" t="s">
        <v>66</v>
      </c>
      <c r="E81" s="7"/>
      <c r="F81" s="7">
        <v>0</v>
      </c>
      <c r="G81" s="8">
        <v>0</v>
      </c>
    </row>
    <row r="82" spans="2:7" ht="12" customHeight="1" x14ac:dyDescent="0.25">
      <c r="B82" s="5"/>
      <c r="C82" s="6"/>
      <c r="D82" s="7" t="s">
        <v>67</v>
      </c>
      <c r="E82" s="7"/>
      <c r="F82" s="16">
        <v>0</v>
      </c>
      <c r="G82" s="14">
        <v>-76262</v>
      </c>
    </row>
    <row r="83" spans="2:7" s="134" customFormat="1" ht="12" customHeight="1" x14ac:dyDescent="0.2">
      <c r="B83" s="127" t="s">
        <v>64</v>
      </c>
      <c r="C83" s="128"/>
      <c r="D83" s="128" t="s">
        <v>68</v>
      </c>
      <c r="E83" s="128"/>
      <c r="F83" s="146">
        <f>SUM(F81:F82)</f>
        <v>0</v>
      </c>
      <c r="G83" s="160">
        <f>SUM(G81:G82)</f>
        <v>-76262</v>
      </c>
    </row>
    <row r="84" spans="2:7" s="138" customFormat="1" ht="12" customHeight="1" x14ac:dyDescent="0.25">
      <c r="B84" s="127"/>
      <c r="C84" s="128"/>
      <c r="D84" s="131"/>
      <c r="E84" s="131"/>
      <c r="F84" s="131"/>
      <c r="G84" s="136"/>
    </row>
    <row r="85" spans="2:7" s="138" customFormat="1" ht="12" customHeight="1" x14ac:dyDescent="0.25">
      <c r="B85" s="127" t="s">
        <v>69</v>
      </c>
      <c r="C85" s="128"/>
      <c r="D85" s="129"/>
      <c r="E85" s="129"/>
      <c r="F85" s="130"/>
      <c r="G85" s="139"/>
    </row>
    <row r="86" spans="2:7" ht="12" customHeight="1" x14ac:dyDescent="0.25">
      <c r="B86" s="5"/>
      <c r="C86" s="6"/>
      <c r="D86" s="7" t="s">
        <v>70</v>
      </c>
      <c r="E86" s="7"/>
      <c r="F86" s="7">
        <v>566364</v>
      </c>
      <c r="G86" s="8">
        <v>593538.43000000005</v>
      </c>
    </row>
    <row r="87" spans="2:7" ht="12" customHeight="1" x14ac:dyDescent="0.25">
      <c r="B87" s="5"/>
      <c r="C87" s="6"/>
      <c r="D87" s="7" t="s">
        <v>71</v>
      </c>
      <c r="E87" s="7"/>
      <c r="F87" s="16">
        <v>-138813</v>
      </c>
      <c r="G87" s="14">
        <f>-749901.67+0.3</f>
        <v>-749901.37</v>
      </c>
    </row>
    <row r="88" spans="2:7" s="134" customFormat="1" ht="12" customHeight="1" x14ac:dyDescent="0.2">
      <c r="B88" s="127"/>
      <c r="C88" s="128"/>
      <c r="D88" s="128" t="s">
        <v>72</v>
      </c>
      <c r="E88" s="128"/>
      <c r="F88" s="146">
        <f>SUM(F86:F87)</f>
        <v>427551</v>
      </c>
      <c r="G88" s="160">
        <f>SUM(G86:G87)</f>
        <v>-156362.93999999994</v>
      </c>
    </row>
    <row r="89" spans="2:7" s="138" customFormat="1" ht="12" customHeight="1" x14ac:dyDescent="0.25">
      <c r="B89" s="127"/>
      <c r="C89" s="128"/>
      <c r="D89" s="131"/>
      <c r="E89" s="131"/>
      <c r="F89" s="132"/>
      <c r="G89" s="133"/>
    </row>
    <row r="90" spans="2:7" s="134" customFormat="1" ht="12" customHeight="1" x14ac:dyDescent="0.2">
      <c r="B90" s="127" t="s">
        <v>163</v>
      </c>
      <c r="C90" s="128"/>
      <c r="D90" s="128"/>
      <c r="E90" s="128"/>
      <c r="F90" s="132">
        <f>F72+F78+F83+F88</f>
        <v>11391662</v>
      </c>
      <c r="G90" s="133">
        <f>G72+G78+G83+G88</f>
        <v>11014182.899999995</v>
      </c>
    </row>
    <row r="91" spans="2:7" s="138" customFormat="1" ht="12" customHeight="1" x14ac:dyDescent="0.25">
      <c r="B91" s="127" t="s">
        <v>64</v>
      </c>
      <c r="C91" s="128"/>
      <c r="D91" s="131"/>
      <c r="E91" s="131"/>
      <c r="F91" s="147"/>
      <c r="G91" s="137"/>
    </row>
    <row r="92" spans="2:7" s="134" customFormat="1" ht="12" customHeight="1" x14ac:dyDescent="0.2">
      <c r="B92" s="127" t="s">
        <v>73</v>
      </c>
      <c r="C92" s="128"/>
      <c r="D92" s="128"/>
      <c r="E92" s="128"/>
      <c r="F92" s="132">
        <v>4696329</v>
      </c>
      <c r="G92" s="133">
        <f>4763767.17+2</f>
        <v>4763769.17</v>
      </c>
    </row>
    <row r="93" spans="2:7" s="138" customFormat="1" ht="8.25" customHeight="1" x14ac:dyDescent="0.25">
      <c r="B93" s="148"/>
      <c r="C93" s="149"/>
      <c r="D93" s="150"/>
      <c r="E93" s="150"/>
      <c r="F93" s="150"/>
      <c r="G93" s="151"/>
    </row>
    <row r="94" spans="2:7" ht="15.75" x14ac:dyDescent="0.25">
      <c r="B94" s="87" t="s">
        <v>74</v>
      </c>
      <c r="C94" s="88"/>
      <c r="D94" s="143"/>
      <c r="E94" s="143"/>
      <c r="F94" s="88">
        <f>+F90-F92</f>
        <v>6695333</v>
      </c>
      <c r="G94" s="118">
        <f>+G90-G92</f>
        <v>6250413.7299999949</v>
      </c>
    </row>
  </sheetData>
  <pageMargins left="0.70866141732283472" right="0.70866141732283472" top="0.74803149606299213" bottom="0.74803149606299213" header="0.31496062992125984" footer="0.31496062992125984"/>
  <pageSetup paperSize="9" scale="79" fitToHeight="2" orientation="portrait" r:id="rId1"/>
  <rowBreaks count="1" manualBreakCount="1">
    <brk id="72" min="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2"/>
  <sheetViews>
    <sheetView zoomScale="130" zoomScaleNormal="130" workbookViewId="0">
      <selection activeCell="A23" sqref="A23"/>
    </sheetView>
  </sheetViews>
  <sheetFormatPr defaultRowHeight="15" x14ac:dyDescent="0.25"/>
  <cols>
    <col min="1" max="1" width="9.140625" style="20"/>
    <col min="2" max="2" width="4.85546875" style="36" customWidth="1"/>
    <col min="3" max="3" width="4.7109375" style="36" customWidth="1"/>
    <col min="4" max="4" width="49.28515625" style="20" customWidth="1"/>
    <col min="5" max="6" width="13.42578125" style="20" customWidth="1"/>
    <col min="7" max="7" width="11.140625" style="20" bestFit="1" customWidth="1"/>
    <col min="8" max="8" width="19.85546875" style="21" customWidth="1"/>
    <col min="9" max="9" width="13.5703125" style="21" customWidth="1"/>
    <col min="10" max="10" width="13.5703125" style="20" customWidth="1"/>
    <col min="11" max="16384" width="9.140625" style="20"/>
  </cols>
  <sheetData>
    <row r="1" spans="2:9" ht="23.25" x14ac:dyDescent="0.25">
      <c r="B1" s="162" t="s">
        <v>164</v>
      </c>
      <c r="H1" s="73"/>
    </row>
    <row r="2" spans="2:9" ht="23.25" x14ac:dyDescent="0.25">
      <c r="B2" s="163" t="s">
        <v>165</v>
      </c>
      <c r="H2" s="73"/>
    </row>
    <row r="3" spans="2:9" ht="15.75" thickBot="1" x14ac:dyDescent="0.3">
      <c r="H3" s="73"/>
    </row>
    <row r="4" spans="2:9" ht="16.5" customHeight="1" x14ac:dyDescent="0.25">
      <c r="B4" s="17"/>
      <c r="C4" s="18" t="s">
        <v>75</v>
      </c>
      <c r="D4" s="19"/>
      <c r="E4" s="110" t="s">
        <v>0</v>
      </c>
      <c r="F4" s="111" t="s">
        <v>1</v>
      </c>
      <c r="H4" s="66"/>
    </row>
    <row r="5" spans="2:9" ht="12" customHeight="1" x14ac:dyDescent="0.25">
      <c r="B5" s="22"/>
      <c r="C5" s="23"/>
      <c r="D5" s="24"/>
      <c r="E5" s="112"/>
      <c r="F5" s="25"/>
      <c r="H5" s="73"/>
    </row>
    <row r="6" spans="2:9" s="29" customFormat="1" ht="12" customHeight="1" x14ac:dyDescent="0.25">
      <c r="B6" s="80" t="s">
        <v>76</v>
      </c>
      <c r="C6" s="26"/>
      <c r="D6" s="27"/>
      <c r="E6" s="112"/>
      <c r="F6" s="28"/>
      <c r="H6" s="73"/>
      <c r="I6" s="30"/>
    </row>
    <row r="7" spans="2:9" ht="12" customHeight="1" x14ac:dyDescent="0.25">
      <c r="B7" s="22"/>
      <c r="C7" s="23" t="s">
        <v>77</v>
      </c>
      <c r="D7" s="24"/>
      <c r="E7" s="112"/>
      <c r="F7" s="32"/>
      <c r="H7" s="73"/>
    </row>
    <row r="8" spans="2:9" ht="12" customHeight="1" x14ac:dyDescent="0.25">
      <c r="B8" s="22"/>
      <c r="C8" s="23"/>
      <c r="D8" s="24" t="s">
        <v>78</v>
      </c>
      <c r="E8" s="115">
        <v>0</v>
      </c>
      <c r="F8" s="32">
        <v>0</v>
      </c>
      <c r="H8" s="70"/>
    </row>
    <row r="9" spans="2:9" ht="12" customHeight="1" x14ac:dyDescent="0.25">
      <c r="B9" s="22"/>
      <c r="C9" s="23"/>
      <c r="D9" s="24" t="s">
        <v>79</v>
      </c>
      <c r="E9" s="114">
        <v>60670</v>
      </c>
      <c r="F9" s="32">
        <v>3878.48</v>
      </c>
      <c r="H9" s="67"/>
    </row>
    <row r="10" spans="2:9" ht="12" customHeight="1" x14ac:dyDescent="0.25">
      <c r="B10" s="22"/>
      <c r="C10" s="23"/>
      <c r="D10" s="24" t="s">
        <v>80</v>
      </c>
      <c r="E10" s="114">
        <v>193175</v>
      </c>
      <c r="F10" s="32">
        <f>262602.41+0.1</f>
        <v>262602.50999999995</v>
      </c>
      <c r="H10" s="67"/>
    </row>
    <row r="11" spans="2:9" ht="12" customHeight="1" x14ac:dyDescent="0.25">
      <c r="B11" s="22"/>
      <c r="C11" s="23"/>
      <c r="D11" s="24" t="s">
        <v>81</v>
      </c>
      <c r="E11" s="115">
        <v>0</v>
      </c>
      <c r="F11" s="32">
        <v>0</v>
      </c>
      <c r="H11" s="70"/>
    </row>
    <row r="12" spans="2:9" ht="12" customHeight="1" x14ac:dyDescent="0.25">
      <c r="B12" s="22"/>
      <c r="C12" s="23"/>
      <c r="D12" s="24" t="s">
        <v>82</v>
      </c>
      <c r="E12" s="114">
        <v>7545345</v>
      </c>
      <c r="F12" s="32">
        <v>7692711.7999999998</v>
      </c>
      <c r="H12" s="67"/>
    </row>
    <row r="13" spans="2:9" s="36" customFormat="1" ht="12" customHeight="1" x14ac:dyDescent="0.25">
      <c r="B13" s="22"/>
      <c r="C13" s="23"/>
      <c r="D13" s="33" t="s">
        <v>83</v>
      </c>
      <c r="E13" s="113">
        <f>SUM(E8:E12)</f>
        <v>7799190</v>
      </c>
      <c r="F13" s="35">
        <f>SUM(F8:F12)</f>
        <v>7959192.79</v>
      </c>
      <c r="H13" s="68"/>
      <c r="I13" s="37"/>
    </row>
    <row r="14" spans="2:9" s="36" customFormat="1" ht="12" customHeight="1" x14ac:dyDescent="0.25">
      <c r="B14" s="22"/>
      <c r="C14" s="23"/>
      <c r="D14" s="23"/>
      <c r="E14" s="112"/>
      <c r="F14" s="39"/>
      <c r="H14" s="73"/>
      <c r="I14" s="37"/>
    </row>
    <row r="15" spans="2:9" ht="12" customHeight="1" x14ac:dyDescent="0.25">
      <c r="B15" s="22"/>
      <c r="C15" s="23" t="s">
        <v>84</v>
      </c>
      <c r="D15" s="24"/>
      <c r="E15" s="112"/>
      <c r="F15" s="32"/>
      <c r="H15" s="73"/>
    </row>
    <row r="16" spans="2:9" ht="12" customHeight="1" x14ac:dyDescent="0.25">
      <c r="B16" s="22"/>
      <c r="C16" s="23"/>
      <c r="D16" s="24" t="s">
        <v>85</v>
      </c>
      <c r="E16" s="114">
        <v>75131293</v>
      </c>
      <c r="F16" s="32">
        <v>78644964.390000001</v>
      </c>
      <c r="H16" s="67"/>
    </row>
    <row r="17" spans="2:9" ht="12" customHeight="1" x14ac:dyDescent="0.25">
      <c r="B17" s="22"/>
      <c r="C17" s="23"/>
      <c r="D17" s="24" t="s">
        <v>86</v>
      </c>
      <c r="E17" s="114">
        <v>2611577</v>
      </c>
      <c r="F17" s="32">
        <v>2906464.27</v>
      </c>
      <c r="H17" s="67"/>
    </row>
    <row r="18" spans="2:9" ht="12" customHeight="1" x14ac:dyDescent="0.25">
      <c r="B18" s="22"/>
      <c r="C18" s="23"/>
      <c r="D18" s="24" t="s">
        <v>87</v>
      </c>
      <c r="E18" s="114">
        <v>783238</v>
      </c>
      <c r="F18" s="32">
        <v>722318.15</v>
      </c>
      <c r="H18" s="67"/>
    </row>
    <row r="19" spans="2:9" ht="12" customHeight="1" x14ac:dyDescent="0.25">
      <c r="B19" s="22"/>
      <c r="C19" s="23"/>
      <c r="D19" s="24" t="s">
        <v>88</v>
      </c>
      <c r="E19" s="114">
        <v>270435</v>
      </c>
      <c r="F19" s="32">
        <v>286544.11</v>
      </c>
      <c r="H19" s="67"/>
    </row>
    <row r="20" spans="2:9" ht="12" customHeight="1" x14ac:dyDescent="0.25">
      <c r="B20" s="22"/>
      <c r="C20" s="23"/>
      <c r="D20" s="24" t="s">
        <v>89</v>
      </c>
      <c r="E20" s="114">
        <v>247353</v>
      </c>
      <c r="F20" s="32">
        <f>278313.75-0.3</f>
        <v>278313.45</v>
      </c>
      <c r="H20" s="67"/>
    </row>
    <row r="21" spans="2:9" ht="12" customHeight="1" x14ac:dyDescent="0.25">
      <c r="B21" s="22"/>
      <c r="C21" s="23"/>
      <c r="D21" s="24" t="s">
        <v>90</v>
      </c>
      <c r="E21" s="114">
        <v>2565796</v>
      </c>
      <c r="F21" s="32">
        <f>1474811.49+0.1</f>
        <v>1474811.59</v>
      </c>
      <c r="H21" s="67"/>
    </row>
    <row r="22" spans="2:9" ht="12" customHeight="1" x14ac:dyDescent="0.25">
      <c r="B22" s="22"/>
      <c r="C22" s="23"/>
      <c r="D22" s="24" t="s">
        <v>91</v>
      </c>
      <c r="E22" s="114">
        <v>69168</v>
      </c>
      <c r="F22" s="32">
        <v>68358.63</v>
      </c>
      <c r="H22" s="67"/>
    </row>
    <row r="23" spans="2:9" s="36" customFormat="1" ht="12" customHeight="1" x14ac:dyDescent="0.25">
      <c r="B23" s="22"/>
      <c r="C23" s="23"/>
      <c r="D23" s="33" t="s">
        <v>92</v>
      </c>
      <c r="E23" s="113">
        <f>SUM(E16:E22)</f>
        <v>81678860</v>
      </c>
      <c r="F23" s="35">
        <f>SUM(F16:F22)-0.5</f>
        <v>84381774.090000004</v>
      </c>
      <c r="H23" s="68"/>
    </row>
    <row r="24" spans="2:9" s="36" customFormat="1" ht="8.25" customHeight="1" x14ac:dyDescent="0.25">
      <c r="B24" s="22"/>
      <c r="C24" s="23"/>
      <c r="D24" s="33"/>
      <c r="E24" s="112"/>
      <c r="F24" s="35"/>
      <c r="H24" s="73"/>
    </row>
    <row r="25" spans="2:9" s="36" customFormat="1" ht="12" customHeight="1" x14ac:dyDescent="0.25">
      <c r="B25" s="22"/>
      <c r="C25" s="23" t="s">
        <v>93</v>
      </c>
      <c r="D25" s="24"/>
      <c r="E25" s="113">
        <v>1562351</v>
      </c>
      <c r="F25" s="39">
        <v>1561851.39</v>
      </c>
      <c r="G25" s="42"/>
      <c r="H25" s="68"/>
    </row>
    <row r="26" spans="2:9" ht="12" customHeight="1" x14ac:dyDescent="0.25">
      <c r="B26" s="22"/>
      <c r="C26" s="23"/>
      <c r="D26" s="24"/>
      <c r="E26" s="112"/>
      <c r="F26" s="32"/>
      <c r="G26" s="43"/>
      <c r="H26" s="73"/>
    </row>
    <row r="27" spans="2:9" s="44" customFormat="1" ht="12" customHeight="1" x14ac:dyDescent="0.25">
      <c r="B27" s="80" t="s">
        <v>94</v>
      </c>
      <c r="C27" s="81"/>
      <c r="D27" s="81"/>
      <c r="E27" s="86">
        <f>+E25+E23+E13</f>
        <v>91040401</v>
      </c>
      <c r="F27" s="83">
        <f>F13+F23+F25</f>
        <v>93902818.270000011</v>
      </c>
      <c r="G27" s="84"/>
      <c r="H27" s="82"/>
    </row>
    <row r="28" spans="2:9" ht="7.5" customHeight="1" x14ac:dyDescent="0.25">
      <c r="B28" s="22"/>
      <c r="C28" s="23"/>
      <c r="D28" s="24"/>
      <c r="E28" s="112"/>
      <c r="F28" s="32"/>
      <c r="G28" s="43"/>
      <c r="H28" s="73"/>
    </row>
    <row r="29" spans="2:9" s="29" customFormat="1" ht="12" customHeight="1" x14ac:dyDescent="0.25">
      <c r="B29" s="80" t="s">
        <v>95</v>
      </c>
      <c r="C29" s="26"/>
      <c r="D29" s="27"/>
      <c r="E29" s="112"/>
      <c r="F29" s="45"/>
      <c r="G29" s="46"/>
      <c r="H29" s="73"/>
    </row>
    <row r="30" spans="2:9" s="36" customFormat="1" ht="12" customHeight="1" x14ac:dyDescent="0.25">
      <c r="B30" s="22"/>
      <c r="C30" s="23" t="s">
        <v>96</v>
      </c>
      <c r="D30" s="23"/>
      <c r="E30" s="113">
        <v>20167</v>
      </c>
      <c r="F30" s="39">
        <v>21485.87</v>
      </c>
      <c r="G30" s="42"/>
      <c r="H30" s="68"/>
    </row>
    <row r="31" spans="2:9" ht="12" customHeight="1" x14ac:dyDescent="0.25">
      <c r="B31" s="22"/>
      <c r="C31" s="23"/>
      <c r="D31" s="24"/>
      <c r="E31" s="112"/>
      <c r="F31" s="32"/>
      <c r="G31" s="43"/>
      <c r="H31" s="73"/>
      <c r="I31" s="37"/>
    </row>
    <row r="32" spans="2:9" s="36" customFormat="1" ht="12" customHeight="1" x14ac:dyDescent="0.25">
      <c r="B32" s="22"/>
      <c r="C32" s="164" t="s">
        <v>97</v>
      </c>
      <c r="D32" s="164"/>
      <c r="E32" s="119"/>
      <c r="F32" s="47"/>
      <c r="G32" s="42"/>
      <c r="H32" s="75"/>
      <c r="I32" s="37"/>
    </row>
    <row r="33" spans="2:9" ht="12" customHeight="1" x14ac:dyDescent="0.25">
      <c r="B33" s="22"/>
      <c r="C33" s="23"/>
      <c r="D33" s="24" t="s">
        <v>98</v>
      </c>
      <c r="E33" s="114">
        <v>11565056</v>
      </c>
      <c r="F33" s="32">
        <v>15432990.050000001</v>
      </c>
      <c r="G33" s="43"/>
      <c r="H33" s="67"/>
      <c r="I33" s="37"/>
    </row>
    <row r="34" spans="2:9" ht="12" customHeight="1" x14ac:dyDescent="0.25">
      <c r="B34" s="22"/>
      <c r="C34" s="23"/>
      <c r="D34" s="24" t="s">
        <v>99</v>
      </c>
      <c r="E34" s="114">
        <v>58071141</v>
      </c>
      <c r="F34" s="32">
        <v>51803091.979999997</v>
      </c>
      <c r="G34" s="43"/>
      <c r="H34" s="67">
        <f>6+1+7+5+8</f>
        <v>27</v>
      </c>
    </row>
    <row r="35" spans="2:9" ht="12" customHeight="1" x14ac:dyDescent="0.25">
      <c r="B35" s="22"/>
      <c r="C35" s="23"/>
      <c r="D35" s="48" t="s">
        <v>100</v>
      </c>
      <c r="E35" s="120">
        <v>41881663</v>
      </c>
      <c r="F35" s="49">
        <v>37409408.039999969</v>
      </c>
      <c r="G35" s="43"/>
      <c r="H35" s="76"/>
      <c r="I35" s="50"/>
    </row>
    <row r="36" spans="2:9" ht="12" customHeight="1" x14ac:dyDescent="0.25">
      <c r="B36" s="22"/>
      <c r="C36" s="23"/>
      <c r="D36" s="24" t="s">
        <v>101</v>
      </c>
      <c r="E36" s="115">
        <v>0</v>
      </c>
      <c r="F36" s="32">
        <v>0</v>
      </c>
      <c r="G36" s="43"/>
      <c r="H36" s="70"/>
    </row>
    <row r="37" spans="2:9" ht="12" customHeight="1" x14ac:dyDescent="0.25">
      <c r="B37" s="22"/>
      <c r="C37" s="23"/>
      <c r="D37" s="24" t="s">
        <v>102</v>
      </c>
      <c r="E37" s="114">
        <v>2022397</v>
      </c>
      <c r="F37" s="32">
        <v>4256126.29</v>
      </c>
      <c r="G37" s="43"/>
      <c r="H37" s="67"/>
      <c r="I37" s="30"/>
    </row>
    <row r="38" spans="2:9" ht="12" customHeight="1" x14ac:dyDescent="0.25">
      <c r="B38" s="22"/>
      <c r="C38" s="23"/>
      <c r="D38" s="24" t="s">
        <v>103</v>
      </c>
      <c r="E38" s="114">
        <v>1975740</v>
      </c>
      <c r="F38" s="32">
        <v>2594921.61</v>
      </c>
      <c r="G38" s="43"/>
      <c r="H38" s="67"/>
      <c r="I38" s="37"/>
    </row>
    <row r="39" spans="2:9" ht="12" customHeight="1" x14ac:dyDescent="0.25">
      <c r="B39" s="22"/>
      <c r="C39" s="23"/>
      <c r="D39" s="24" t="s">
        <v>104</v>
      </c>
      <c r="E39" s="114">
        <v>13356095</v>
      </c>
      <c r="F39" s="32">
        <v>15577757.58</v>
      </c>
      <c r="G39" s="43"/>
      <c r="H39" s="67"/>
    </row>
    <row r="40" spans="2:9" ht="12" customHeight="1" x14ac:dyDescent="0.25">
      <c r="B40" s="22"/>
      <c r="C40" s="23"/>
      <c r="D40" s="24" t="s">
        <v>105</v>
      </c>
      <c r="E40" s="115">
        <v>0</v>
      </c>
      <c r="F40" s="32">
        <v>0</v>
      </c>
      <c r="G40" s="43"/>
      <c r="H40" s="70"/>
      <c r="I40" s="37"/>
    </row>
    <row r="41" spans="2:9" ht="12" customHeight="1" x14ac:dyDescent="0.25">
      <c r="B41" s="22"/>
      <c r="C41" s="23"/>
      <c r="D41" s="31" t="s">
        <v>106</v>
      </c>
      <c r="E41" s="161">
        <v>2933316.46</v>
      </c>
      <c r="F41" s="32">
        <v>3549839.6099999994</v>
      </c>
      <c r="G41" s="43"/>
      <c r="H41" s="67"/>
    </row>
    <row r="42" spans="2:9" ht="12" customHeight="1" x14ac:dyDescent="0.25">
      <c r="B42" s="22"/>
      <c r="C42" s="23"/>
      <c r="D42" s="24" t="s">
        <v>107</v>
      </c>
      <c r="E42" s="114">
        <v>9543480</v>
      </c>
      <c r="F42" s="32">
        <v>10677144.810000001</v>
      </c>
      <c r="G42" s="43"/>
      <c r="H42" s="67"/>
    </row>
    <row r="43" spans="2:9" ht="12" customHeight="1" x14ac:dyDescent="0.25">
      <c r="B43" s="22"/>
      <c r="C43" s="23"/>
      <c r="D43" s="33" t="s">
        <v>108</v>
      </c>
      <c r="E43" s="34">
        <f>+SUM(E33:E34)+SUM(E36:E42)</f>
        <v>99467225.460000008</v>
      </c>
      <c r="F43" s="35">
        <f>SUM(F33:F42)-F35+1</f>
        <v>103891872.93000001</v>
      </c>
      <c r="G43" s="43"/>
      <c r="H43" s="34"/>
    </row>
    <row r="44" spans="2:9" ht="8.25" customHeight="1" x14ac:dyDescent="0.25">
      <c r="B44" s="22"/>
      <c r="C44" s="23"/>
      <c r="D44" s="24"/>
      <c r="E44" s="112"/>
      <c r="F44" s="32"/>
      <c r="G44" s="43"/>
      <c r="H44" s="73"/>
    </row>
    <row r="45" spans="2:9" s="36" customFormat="1" ht="12" customHeight="1" x14ac:dyDescent="0.25">
      <c r="B45" s="22"/>
      <c r="C45" s="23" t="s">
        <v>109</v>
      </c>
      <c r="D45" s="23"/>
      <c r="E45" s="121">
        <v>0</v>
      </c>
      <c r="F45" s="39">
        <v>0</v>
      </c>
      <c r="G45" s="42"/>
      <c r="H45" s="69"/>
      <c r="I45" s="21"/>
    </row>
    <row r="46" spans="2:9" ht="6.75" customHeight="1" x14ac:dyDescent="0.25">
      <c r="B46" s="22"/>
      <c r="C46" s="23"/>
      <c r="D46" s="24"/>
      <c r="E46" s="112"/>
      <c r="F46" s="32"/>
      <c r="H46" s="73"/>
    </row>
    <row r="47" spans="2:9" s="36" customFormat="1" ht="12" customHeight="1" x14ac:dyDescent="0.25">
      <c r="B47" s="22"/>
      <c r="C47" s="23" t="s">
        <v>110</v>
      </c>
      <c r="D47" s="23"/>
      <c r="E47" s="112"/>
      <c r="F47" s="39"/>
      <c r="H47" s="73"/>
      <c r="I47" s="21"/>
    </row>
    <row r="48" spans="2:9" ht="12" customHeight="1" x14ac:dyDescent="0.25">
      <c r="B48" s="22"/>
      <c r="C48" s="23"/>
      <c r="D48" s="24" t="s">
        <v>111</v>
      </c>
      <c r="E48" s="114">
        <v>69364010</v>
      </c>
      <c r="F48" s="32">
        <v>49767296.420000002</v>
      </c>
      <c r="H48" s="67"/>
    </row>
    <row r="49" spans="2:9" ht="12" customHeight="1" x14ac:dyDescent="0.25">
      <c r="B49" s="22"/>
      <c r="C49" s="23"/>
      <c r="D49" s="24" t="s">
        <v>112</v>
      </c>
      <c r="E49" s="114">
        <v>31101</v>
      </c>
      <c r="F49" s="32">
        <v>34338.54</v>
      </c>
      <c r="H49" s="67"/>
    </row>
    <row r="50" spans="2:9" s="36" customFormat="1" ht="12" customHeight="1" x14ac:dyDescent="0.25">
      <c r="B50" s="22"/>
      <c r="C50" s="23"/>
      <c r="D50" s="33" t="s">
        <v>113</v>
      </c>
      <c r="E50" s="113">
        <f>+E49+E48</f>
        <v>69395111</v>
      </c>
      <c r="F50" s="35">
        <f>+F48+F49</f>
        <v>49801634.960000001</v>
      </c>
      <c r="H50" s="68"/>
      <c r="I50" s="21"/>
    </row>
    <row r="51" spans="2:9" s="36" customFormat="1" ht="8.25" customHeight="1" x14ac:dyDescent="0.25">
      <c r="B51" s="22"/>
      <c r="C51" s="23"/>
      <c r="D51" s="23"/>
      <c r="E51" s="112"/>
      <c r="F51" s="40"/>
      <c r="H51" s="73"/>
      <c r="I51" s="21"/>
    </row>
    <row r="52" spans="2:9" s="29" customFormat="1" ht="12" customHeight="1" x14ac:dyDescent="0.25">
      <c r="B52" s="80" t="s">
        <v>114</v>
      </c>
      <c r="C52" s="81"/>
      <c r="D52" s="85"/>
      <c r="E52" s="122">
        <f>+E50+E43+E45+E30</f>
        <v>168882503.46000001</v>
      </c>
      <c r="F52" s="123">
        <f>SUM(F30+F43+F50)</f>
        <v>153714993.76000002</v>
      </c>
      <c r="H52" s="77"/>
      <c r="I52" s="21"/>
    </row>
    <row r="53" spans="2:9" ht="12" customHeight="1" x14ac:dyDescent="0.25">
      <c r="B53" s="51"/>
      <c r="C53" s="52"/>
      <c r="D53" s="53"/>
      <c r="E53" s="119"/>
      <c r="F53" s="54"/>
      <c r="H53" s="75"/>
      <c r="I53" s="37"/>
    </row>
    <row r="54" spans="2:9" s="29" customFormat="1" ht="12" customHeight="1" x14ac:dyDescent="0.25">
      <c r="B54" s="80" t="s">
        <v>115</v>
      </c>
      <c r="C54" s="81"/>
      <c r="D54" s="85"/>
      <c r="E54" s="112"/>
      <c r="F54" s="28"/>
      <c r="H54" s="73"/>
      <c r="I54" s="21"/>
    </row>
    <row r="55" spans="2:9" ht="12" customHeight="1" x14ac:dyDescent="0.25">
      <c r="B55" s="22"/>
      <c r="C55" s="23" t="s">
        <v>116</v>
      </c>
      <c r="D55" s="24"/>
      <c r="E55" s="115">
        <v>0</v>
      </c>
      <c r="F55" s="25">
        <v>0</v>
      </c>
      <c r="H55" s="70"/>
      <c r="I55" s="37"/>
    </row>
    <row r="56" spans="2:9" ht="12" customHeight="1" x14ac:dyDescent="0.25">
      <c r="B56" s="22"/>
      <c r="C56" s="23" t="s">
        <v>117</v>
      </c>
      <c r="D56" s="24"/>
      <c r="E56" s="114">
        <v>565148</v>
      </c>
      <c r="F56" s="25">
        <v>318615.88</v>
      </c>
      <c r="H56" s="67"/>
    </row>
    <row r="57" spans="2:9" ht="7.5" customHeight="1" x14ac:dyDescent="0.25">
      <c r="B57" s="22"/>
      <c r="C57" s="23"/>
      <c r="D57" s="24"/>
      <c r="E57" s="112"/>
      <c r="F57" s="25"/>
      <c r="H57" s="73"/>
    </row>
    <row r="58" spans="2:9" s="29" customFormat="1" ht="15" customHeight="1" x14ac:dyDescent="0.25">
      <c r="B58" s="80" t="s">
        <v>118</v>
      </c>
      <c r="C58" s="81"/>
      <c r="D58" s="86"/>
      <c r="E58" s="86">
        <f>+E56</f>
        <v>565148</v>
      </c>
      <c r="F58" s="83">
        <f>+F55+F56</f>
        <v>318615.88</v>
      </c>
      <c r="H58" s="74"/>
      <c r="I58" s="37"/>
    </row>
    <row r="59" spans="2:9" ht="15" customHeight="1" x14ac:dyDescent="0.25">
      <c r="B59" s="55"/>
      <c r="C59" s="23"/>
      <c r="D59" s="33"/>
      <c r="E59" s="112"/>
      <c r="F59" s="39"/>
      <c r="H59" s="73"/>
      <c r="I59" s="37"/>
    </row>
    <row r="60" spans="2:9" s="56" customFormat="1" ht="16.5" thickBot="1" x14ac:dyDescent="0.3">
      <c r="B60" s="87"/>
      <c r="C60" s="88" t="s">
        <v>119</v>
      </c>
      <c r="D60" s="88"/>
      <c r="E60" s="117">
        <f>+E58+E52+E27</f>
        <v>260488052.46000001</v>
      </c>
      <c r="F60" s="118">
        <f>F27+F52+F58</f>
        <v>247936427.91000003</v>
      </c>
      <c r="H60" s="78"/>
      <c r="I60" s="30"/>
    </row>
    <row r="61" spans="2:9" ht="15.75" thickBot="1" x14ac:dyDescent="0.3">
      <c r="H61" s="73"/>
    </row>
    <row r="62" spans="2:9" ht="18.75" customHeight="1" x14ac:dyDescent="0.25">
      <c r="B62" s="57"/>
      <c r="C62" s="18" t="s">
        <v>120</v>
      </c>
      <c r="D62" s="58"/>
      <c r="E62" s="110" t="s">
        <v>0</v>
      </c>
      <c r="F62" s="111" t="s">
        <v>1</v>
      </c>
      <c r="H62" s="66"/>
      <c r="I62" s="30"/>
    </row>
    <row r="63" spans="2:9" ht="12" customHeight="1" x14ac:dyDescent="0.25">
      <c r="B63" s="22"/>
      <c r="C63" s="23"/>
      <c r="D63" s="24"/>
      <c r="E63" s="112"/>
      <c r="F63" s="25"/>
      <c r="H63" s="73"/>
    </row>
    <row r="64" spans="2:9" s="29" customFormat="1" ht="12" customHeight="1" x14ac:dyDescent="0.25">
      <c r="B64" s="80" t="s">
        <v>121</v>
      </c>
      <c r="C64" s="26"/>
      <c r="D64" s="27"/>
      <c r="E64" s="112"/>
      <c r="F64" s="28"/>
      <c r="H64" s="73"/>
      <c r="I64" s="21"/>
    </row>
    <row r="65" spans="2:9" s="36" customFormat="1" ht="12" customHeight="1" x14ac:dyDescent="0.25">
      <c r="B65" s="22"/>
      <c r="C65" s="23" t="s">
        <v>122</v>
      </c>
      <c r="D65" s="23"/>
      <c r="E65" s="113">
        <v>6770845</v>
      </c>
      <c r="F65" s="40">
        <v>6770845.25</v>
      </c>
      <c r="H65" s="68"/>
      <c r="I65" s="21"/>
    </row>
    <row r="66" spans="2:9" ht="12" customHeight="1" x14ac:dyDescent="0.25">
      <c r="B66" s="22"/>
      <c r="C66" s="23"/>
      <c r="D66" s="24"/>
      <c r="E66" s="112"/>
      <c r="F66" s="25"/>
      <c r="G66" s="59"/>
      <c r="H66" s="73"/>
      <c r="I66" s="30"/>
    </row>
    <row r="67" spans="2:9" ht="12" customHeight="1" x14ac:dyDescent="0.25">
      <c r="B67" s="22"/>
      <c r="C67" s="23" t="s">
        <v>123</v>
      </c>
      <c r="D67" s="24"/>
      <c r="E67" s="112"/>
      <c r="F67" s="25"/>
      <c r="H67" s="73"/>
    </row>
    <row r="68" spans="2:9" ht="12" customHeight="1" x14ac:dyDescent="0.25">
      <c r="B68" s="22"/>
      <c r="C68" s="23"/>
      <c r="D68" s="24" t="s">
        <v>124</v>
      </c>
      <c r="E68" s="114">
        <v>2364</v>
      </c>
      <c r="F68" s="25">
        <v>17392.86</v>
      </c>
      <c r="H68" s="67"/>
      <c r="I68" s="37"/>
    </row>
    <row r="69" spans="2:9" ht="12" customHeight="1" x14ac:dyDescent="0.25">
      <c r="B69" s="22"/>
      <c r="C69" s="23"/>
      <c r="D69" s="24" t="s">
        <v>125</v>
      </c>
      <c r="E69" s="114">
        <v>8000000</v>
      </c>
      <c r="F69" s="25">
        <v>6000000</v>
      </c>
      <c r="H69" s="67"/>
    </row>
    <row r="70" spans="2:9" ht="12" customHeight="1" x14ac:dyDescent="0.25">
      <c r="B70" s="22"/>
      <c r="C70" s="23"/>
      <c r="D70" s="24" t="s">
        <v>126</v>
      </c>
      <c r="E70" s="114">
        <v>15162204</v>
      </c>
      <c r="F70" s="25">
        <v>14776292</v>
      </c>
      <c r="H70" s="67"/>
    </row>
    <row r="71" spans="2:9" ht="12" customHeight="1" x14ac:dyDescent="0.25">
      <c r="B71" s="22"/>
      <c r="C71" s="23"/>
      <c r="D71" s="33" t="s">
        <v>127</v>
      </c>
      <c r="E71" s="113">
        <f>+SUM(E68:E70)</f>
        <v>23164568</v>
      </c>
      <c r="F71" s="41">
        <f>SUM(F68:F70)</f>
        <v>20793684.859999999</v>
      </c>
      <c r="H71" s="68"/>
    </row>
    <row r="72" spans="2:9" ht="12" customHeight="1" x14ac:dyDescent="0.25">
      <c r="B72" s="22"/>
      <c r="C72" s="23"/>
      <c r="D72" s="24"/>
      <c r="E72" s="112"/>
      <c r="F72" s="25"/>
      <c r="H72" s="73"/>
      <c r="I72" s="30"/>
    </row>
    <row r="73" spans="2:9" ht="12" customHeight="1" x14ac:dyDescent="0.25">
      <c r="B73" s="22"/>
      <c r="C73" s="23" t="s">
        <v>128</v>
      </c>
      <c r="D73" s="24"/>
      <c r="E73" s="112"/>
      <c r="F73" s="25"/>
      <c r="H73" s="73"/>
      <c r="I73" s="37"/>
    </row>
    <row r="74" spans="2:9" ht="12" customHeight="1" x14ac:dyDescent="0.25">
      <c r="B74" s="22"/>
      <c r="C74" s="23"/>
      <c r="D74" s="24" t="s">
        <v>129</v>
      </c>
      <c r="E74" s="114">
        <v>6695333</v>
      </c>
      <c r="F74" s="25">
        <v>6250414.0300000003</v>
      </c>
      <c r="H74" s="67"/>
    </row>
    <row r="75" spans="2:9" ht="12" customHeight="1" x14ac:dyDescent="0.25">
      <c r="B75" s="22"/>
      <c r="C75" s="23"/>
      <c r="D75" s="24" t="s">
        <v>130</v>
      </c>
      <c r="E75" s="114">
        <v>8435004</v>
      </c>
      <c r="F75" s="25">
        <v>4570502</v>
      </c>
      <c r="H75" s="67"/>
    </row>
    <row r="76" spans="2:9" ht="12" customHeight="1" x14ac:dyDescent="0.25">
      <c r="B76" s="22"/>
      <c r="C76" s="23"/>
      <c r="D76" s="24" t="s">
        <v>131</v>
      </c>
      <c r="E76" s="115">
        <v>0</v>
      </c>
      <c r="F76" s="25">
        <v>0</v>
      </c>
      <c r="H76" s="70"/>
    </row>
    <row r="77" spans="2:9" ht="12" customHeight="1" x14ac:dyDescent="0.25">
      <c r="B77" s="22"/>
      <c r="C77" s="23"/>
      <c r="D77" s="33" t="s">
        <v>132</v>
      </c>
      <c r="E77" s="113">
        <f>+SUM(E74:E76)</f>
        <v>15130337</v>
      </c>
      <c r="F77" s="41">
        <f>SUM(F74:F76)</f>
        <v>10820916.030000001</v>
      </c>
      <c r="H77" s="68"/>
    </row>
    <row r="78" spans="2:9" ht="12" customHeight="1" x14ac:dyDescent="0.25">
      <c r="B78" s="22"/>
      <c r="C78" s="23"/>
      <c r="D78" s="24"/>
      <c r="E78" s="112"/>
      <c r="F78" s="25"/>
      <c r="H78" s="73"/>
    </row>
    <row r="79" spans="2:9" s="29" customFormat="1" ht="12" customHeight="1" x14ac:dyDescent="0.25">
      <c r="B79" s="80" t="s">
        <v>133</v>
      </c>
      <c r="C79" s="81"/>
      <c r="D79" s="85"/>
      <c r="E79" s="86">
        <f>+E77+E65+E71</f>
        <v>45065750</v>
      </c>
      <c r="F79" s="89">
        <f>+F65+F71+F77</f>
        <v>38385446.140000001</v>
      </c>
      <c r="G79" s="90"/>
      <c r="H79" s="74"/>
      <c r="I79" s="21"/>
    </row>
    <row r="80" spans="2:9" ht="12" customHeight="1" x14ac:dyDescent="0.25">
      <c r="B80" s="22"/>
      <c r="C80" s="23"/>
      <c r="D80" s="24"/>
      <c r="E80" s="112"/>
      <c r="F80" s="25"/>
      <c r="H80" s="73"/>
    </row>
    <row r="81" spans="2:9" s="29" customFormat="1" ht="12" customHeight="1" x14ac:dyDescent="0.25">
      <c r="B81" s="80" t="s">
        <v>134</v>
      </c>
      <c r="C81" s="81"/>
      <c r="D81" s="85"/>
      <c r="E81" s="86">
        <v>5189780</v>
      </c>
      <c r="F81" s="83">
        <v>5625656.1100000003</v>
      </c>
      <c r="G81" s="90"/>
      <c r="H81" s="74"/>
      <c r="I81" s="21"/>
    </row>
    <row r="82" spans="2:9" ht="12" customHeight="1" x14ac:dyDescent="0.25">
      <c r="B82" s="80"/>
      <c r="C82" s="81"/>
      <c r="D82" s="85"/>
      <c r="E82" s="116"/>
      <c r="F82" s="91"/>
      <c r="G82" s="90"/>
      <c r="H82" s="73"/>
    </row>
    <row r="83" spans="2:9" s="29" customFormat="1" ht="12" customHeight="1" x14ac:dyDescent="0.25">
      <c r="B83" s="80" t="s">
        <v>135</v>
      </c>
      <c r="C83" s="81"/>
      <c r="D83" s="85"/>
      <c r="E83" s="86">
        <v>1255766</v>
      </c>
      <c r="F83" s="89">
        <v>1360106.49</v>
      </c>
      <c r="G83" s="90"/>
      <c r="H83" s="74"/>
      <c r="I83" s="21"/>
    </row>
    <row r="84" spans="2:9" ht="12" customHeight="1" x14ac:dyDescent="0.25">
      <c r="B84" s="80"/>
      <c r="C84" s="81"/>
      <c r="D84" s="85"/>
      <c r="E84" s="116"/>
      <c r="F84" s="91"/>
      <c r="G84" s="90"/>
      <c r="H84" s="73"/>
    </row>
    <row r="85" spans="2:9" s="44" customFormat="1" ht="12" customHeight="1" x14ac:dyDescent="0.25">
      <c r="B85" s="80" t="s">
        <v>136</v>
      </c>
      <c r="C85" s="81"/>
      <c r="D85" s="81"/>
      <c r="E85" s="116"/>
      <c r="F85" s="89"/>
      <c r="G85" s="92"/>
      <c r="H85" s="73"/>
      <c r="I85" s="21"/>
    </row>
    <row r="86" spans="2:9" ht="12" customHeight="1" x14ac:dyDescent="0.25">
      <c r="B86" s="22"/>
      <c r="C86" s="23"/>
      <c r="D86" s="24" t="s">
        <v>137</v>
      </c>
      <c r="E86" s="114">
        <v>36603782</v>
      </c>
      <c r="F86" s="25">
        <v>30838008.510000002</v>
      </c>
      <c r="H86" s="67"/>
    </row>
    <row r="87" spans="2:9" ht="12" customHeight="1" x14ac:dyDescent="0.25">
      <c r="B87" s="22"/>
      <c r="C87" s="23"/>
      <c r="D87" s="48" t="s">
        <v>100</v>
      </c>
      <c r="E87" s="60">
        <v>34004328</v>
      </c>
      <c r="F87" s="61">
        <v>28483514.530000001</v>
      </c>
      <c r="H87" s="79"/>
      <c r="I87" s="30"/>
    </row>
    <row r="88" spans="2:9" ht="12" customHeight="1" x14ac:dyDescent="0.25">
      <c r="B88" s="22"/>
      <c r="C88" s="23"/>
      <c r="D88" s="24" t="s">
        <v>138</v>
      </c>
      <c r="E88" s="114">
        <v>505643</v>
      </c>
      <c r="F88" s="32">
        <v>365380.86</v>
      </c>
      <c r="H88" s="67"/>
    </row>
    <row r="89" spans="2:9" ht="12" customHeight="1" x14ac:dyDescent="0.25">
      <c r="B89" s="22"/>
      <c r="C89" s="23"/>
      <c r="D89" s="24" t="s">
        <v>139</v>
      </c>
      <c r="E89" s="114">
        <v>2112</v>
      </c>
      <c r="F89" s="25">
        <v>750</v>
      </c>
      <c r="H89" s="67"/>
      <c r="I89" s="30"/>
    </row>
    <row r="90" spans="2:9" ht="12" customHeight="1" x14ac:dyDescent="0.25">
      <c r="B90" s="22"/>
      <c r="C90" s="23"/>
      <c r="D90" s="24" t="s">
        <v>140</v>
      </c>
      <c r="E90" s="114">
        <v>31360</v>
      </c>
      <c r="F90" s="25">
        <v>6421.98</v>
      </c>
      <c r="H90" s="67"/>
    </row>
    <row r="91" spans="2:9" ht="12" customHeight="1" x14ac:dyDescent="0.25">
      <c r="B91" s="22"/>
      <c r="C91" s="23"/>
      <c r="D91" s="24" t="s">
        <v>141</v>
      </c>
      <c r="E91" s="115">
        <v>0</v>
      </c>
      <c r="F91" s="25">
        <v>0</v>
      </c>
      <c r="H91" s="70"/>
      <c r="I91" s="30"/>
    </row>
    <row r="92" spans="2:9" ht="12" customHeight="1" x14ac:dyDescent="0.25">
      <c r="B92" s="22"/>
      <c r="C92" s="23"/>
      <c r="D92" s="24" t="s">
        <v>142</v>
      </c>
      <c r="E92" s="114">
        <v>640982</v>
      </c>
      <c r="F92" s="25">
        <v>357901.98</v>
      </c>
      <c r="H92" s="67"/>
    </row>
    <row r="93" spans="2:9" ht="12" customHeight="1" x14ac:dyDescent="0.25">
      <c r="B93" s="22"/>
      <c r="C93" s="23"/>
      <c r="D93" s="24" t="s">
        <v>143</v>
      </c>
      <c r="E93" s="114">
        <v>119510</v>
      </c>
      <c r="F93" s="25">
        <v>93396.479999999996</v>
      </c>
      <c r="H93" s="67"/>
      <c r="I93" s="50"/>
    </row>
    <row r="94" spans="2:9" ht="12" customHeight="1" x14ac:dyDescent="0.25">
      <c r="B94" s="22"/>
      <c r="C94" s="23"/>
      <c r="D94" s="24" t="s">
        <v>144</v>
      </c>
      <c r="E94" s="115">
        <v>0</v>
      </c>
      <c r="F94" s="25">
        <v>0</v>
      </c>
      <c r="H94" s="70"/>
    </row>
    <row r="95" spans="2:9" ht="12" customHeight="1" x14ac:dyDescent="0.25">
      <c r="B95" s="22"/>
      <c r="C95" s="23"/>
      <c r="D95" s="24" t="s">
        <v>145</v>
      </c>
      <c r="E95" s="114">
        <v>4414293</v>
      </c>
      <c r="F95" s="25">
        <v>5171119.2699999996</v>
      </c>
      <c r="H95" s="67"/>
    </row>
    <row r="96" spans="2:9" ht="12" customHeight="1" x14ac:dyDescent="0.25">
      <c r="B96" s="22"/>
      <c r="C96" s="23"/>
      <c r="D96" s="24" t="s">
        <v>146</v>
      </c>
      <c r="E96" s="114">
        <v>1771754</v>
      </c>
      <c r="F96" s="25">
        <v>1862541.11</v>
      </c>
      <c r="H96" s="67"/>
    </row>
    <row r="97" spans="2:9" ht="12" customHeight="1" x14ac:dyDescent="0.25">
      <c r="B97" s="22"/>
      <c r="C97" s="23"/>
      <c r="D97" s="24" t="s">
        <v>147</v>
      </c>
      <c r="E97" s="115">
        <v>0</v>
      </c>
      <c r="F97" s="25">
        <v>0</v>
      </c>
      <c r="H97" s="70"/>
    </row>
    <row r="98" spans="2:9" ht="12" customHeight="1" x14ac:dyDescent="0.25">
      <c r="B98" s="22"/>
      <c r="C98" s="23"/>
      <c r="D98" s="24" t="s">
        <v>148</v>
      </c>
      <c r="E98" s="114">
        <v>2047777</v>
      </c>
      <c r="F98" s="25">
        <v>1204606.7000000002</v>
      </c>
      <c r="H98" s="67"/>
    </row>
    <row r="99" spans="2:9" ht="12" customHeight="1" x14ac:dyDescent="0.25">
      <c r="B99" s="22"/>
      <c r="C99" s="23"/>
      <c r="D99" s="24"/>
      <c r="E99" s="112"/>
      <c r="F99" s="25"/>
      <c r="H99" s="73"/>
    </row>
    <row r="100" spans="2:9" s="29" customFormat="1" ht="12" customHeight="1" x14ac:dyDescent="0.25">
      <c r="B100" s="80" t="s">
        <v>149</v>
      </c>
      <c r="C100" s="81"/>
      <c r="D100" s="85"/>
      <c r="E100" s="86">
        <f>+SUM(E88:E98)+E86</f>
        <v>46137213</v>
      </c>
      <c r="F100" s="89">
        <f>SUM(F86:F98)-F87</f>
        <v>39900126.890000001</v>
      </c>
      <c r="H100" s="74"/>
      <c r="I100" s="30"/>
    </row>
    <row r="101" spans="2:9" ht="12" customHeight="1" x14ac:dyDescent="0.25">
      <c r="B101" s="80"/>
      <c r="C101" s="81"/>
      <c r="D101" s="85"/>
      <c r="E101" s="116"/>
      <c r="F101" s="91"/>
      <c r="H101" s="73"/>
    </row>
    <row r="102" spans="2:9" s="29" customFormat="1" ht="12" customHeight="1" x14ac:dyDescent="0.25">
      <c r="B102" s="80" t="s">
        <v>150</v>
      </c>
      <c r="C102" s="81"/>
      <c r="D102" s="85"/>
      <c r="E102" s="116"/>
      <c r="F102" s="91"/>
      <c r="H102" s="73"/>
      <c r="I102" s="30"/>
    </row>
    <row r="103" spans="2:9" ht="12" customHeight="1" x14ac:dyDescent="0.25">
      <c r="B103" s="22"/>
      <c r="C103" s="23"/>
      <c r="D103" s="24" t="s">
        <v>151</v>
      </c>
      <c r="E103" s="114">
        <v>27159970</v>
      </c>
      <c r="F103" s="25">
        <f>32090334.36+0.2</f>
        <v>32090334.559999999</v>
      </c>
      <c r="H103" s="67"/>
    </row>
    <row r="104" spans="2:9" ht="12" customHeight="1" x14ac:dyDescent="0.25">
      <c r="B104" s="22"/>
      <c r="C104" s="23"/>
      <c r="D104" s="24" t="s">
        <v>152</v>
      </c>
      <c r="E104" s="114">
        <v>109233384</v>
      </c>
      <c r="F104" s="25">
        <v>104349564.28</v>
      </c>
      <c r="H104" s="67"/>
    </row>
    <row r="105" spans="2:9" ht="12" customHeight="1" x14ac:dyDescent="0.25">
      <c r="B105" s="22"/>
      <c r="C105" s="23"/>
      <c r="D105" s="24" t="s">
        <v>153</v>
      </c>
      <c r="E105" s="114">
        <v>26446189</v>
      </c>
      <c r="F105" s="25">
        <f>26225193.43+0.1</f>
        <v>26225193.530000001</v>
      </c>
      <c r="H105" s="67"/>
    </row>
    <row r="106" spans="2:9" ht="12" customHeight="1" x14ac:dyDescent="0.25">
      <c r="B106" s="22"/>
      <c r="C106" s="23"/>
      <c r="D106" s="24"/>
      <c r="E106" s="112"/>
      <c r="F106" s="25"/>
      <c r="H106" s="73"/>
    </row>
    <row r="107" spans="2:9" s="29" customFormat="1" ht="12" customHeight="1" x14ac:dyDescent="0.25">
      <c r="B107" s="80" t="s">
        <v>154</v>
      </c>
      <c r="C107" s="81"/>
      <c r="D107" s="85"/>
      <c r="E107" s="86">
        <f>+SUM(E103:E105)</f>
        <v>162839543</v>
      </c>
      <c r="F107" s="89">
        <f>SUM(F103:F105)+0.5</f>
        <v>162665092.87</v>
      </c>
      <c r="H107" s="74"/>
      <c r="I107" s="30"/>
    </row>
    <row r="108" spans="2:9" ht="12" customHeight="1" x14ac:dyDescent="0.25">
      <c r="B108" s="22"/>
      <c r="C108" s="23"/>
      <c r="D108" s="24"/>
      <c r="E108" s="112"/>
      <c r="F108" s="25"/>
      <c r="H108" s="73"/>
    </row>
    <row r="109" spans="2:9" s="56" customFormat="1" ht="16.5" thickBot="1" x14ac:dyDescent="0.3">
      <c r="B109" s="87"/>
      <c r="C109" s="88" t="s">
        <v>155</v>
      </c>
      <c r="D109" s="88"/>
      <c r="E109" s="117">
        <f>+E107+E100+E83+E81+E79</f>
        <v>260488052</v>
      </c>
      <c r="F109" s="118">
        <f>SUM(F79+F81+F83+F100+F107)-1</f>
        <v>247936427.5</v>
      </c>
      <c r="H109" s="78"/>
      <c r="I109" s="37"/>
    </row>
    <row r="110" spans="2:9" ht="12" customHeight="1" thickBot="1" x14ac:dyDescent="0.3">
      <c r="H110" s="73"/>
    </row>
    <row r="111" spans="2:9" s="43" customFormat="1" x14ac:dyDescent="0.25">
      <c r="B111" s="93" t="s">
        <v>156</v>
      </c>
      <c r="C111" s="94"/>
      <c r="D111" s="94"/>
      <c r="E111" s="94"/>
      <c r="F111" s="62"/>
      <c r="H111" s="95"/>
      <c r="I111" s="96"/>
    </row>
    <row r="112" spans="2:9" s="43" customFormat="1" x14ac:dyDescent="0.25">
      <c r="B112" s="97"/>
      <c r="C112" s="38" t="s">
        <v>157</v>
      </c>
      <c r="D112" s="98"/>
      <c r="E112" s="98"/>
      <c r="F112" s="63"/>
      <c r="H112" s="99"/>
      <c r="I112" s="96"/>
    </row>
    <row r="113" spans="2:9" s="43" customFormat="1" x14ac:dyDescent="0.25">
      <c r="B113" s="100"/>
      <c r="C113" s="98"/>
      <c r="D113" s="31" t="s">
        <v>158</v>
      </c>
      <c r="E113" s="101">
        <v>71974.37000000001</v>
      </c>
      <c r="F113" s="64">
        <v>71974.37000000001</v>
      </c>
      <c r="H113" s="71"/>
      <c r="I113" s="96"/>
    </row>
    <row r="114" spans="2:9" s="43" customFormat="1" x14ac:dyDescent="0.25">
      <c r="B114" s="100"/>
      <c r="C114" s="38" t="s">
        <v>159</v>
      </c>
      <c r="D114" s="31"/>
      <c r="E114" s="102"/>
      <c r="F114" s="65"/>
      <c r="H114" s="72"/>
      <c r="I114" s="96"/>
    </row>
    <row r="115" spans="2:9" s="43" customFormat="1" x14ac:dyDescent="0.25">
      <c r="B115" s="100"/>
      <c r="C115" s="98"/>
      <c r="D115" s="31" t="s">
        <v>160</v>
      </c>
      <c r="E115" s="101">
        <v>56703512</v>
      </c>
      <c r="F115" s="64">
        <v>56703512</v>
      </c>
      <c r="H115" s="71"/>
      <c r="I115" s="96"/>
    </row>
    <row r="116" spans="2:9" s="43" customFormat="1" ht="15.75" thickBot="1" x14ac:dyDescent="0.3">
      <c r="B116" s="103" t="s">
        <v>161</v>
      </c>
      <c r="C116" s="104"/>
      <c r="D116" s="105"/>
      <c r="E116" s="104">
        <f>+E113+E115</f>
        <v>56775486.369999997</v>
      </c>
      <c r="F116" s="106">
        <f>+F113+F115</f>
        <v>56775486.369999997</v>
      </c>
      <c r="H116" s="107"/>
      <c r="I116" s="96"/>
    </row>
    <row r="117" spans="2:9" s="43" customFormat="1" x14ac:dyDescent="0.25">
      <c r="B117" s="42"/>
      <c r="C117" s="42"/>
      <c r="H117" s="108"/>
      <c r="I117" s="96"/>
    </row>
    <row r="118" spans="2:9" s="43" customFormat="1" x14ac:dyDescent="0.25">
      <c r="B118" s="42"/>
      <c r="C118" s="42" t="s">
        <v>162</v>
      </c>
      <c r="H118" s="109"/>
      <c r="I118" s="96"/>
    </row>
    <row r="119" spans="2:9" s="43" customFormat="1" x14ac:dyDescent="0.25">
      <c r="B119" s="42"/>
      <c r="C119" s="42"/>
      <c r="H119" s="96"/>
      <c r="I119" s="96"/>
    </row>
    <row r="120" spans="2:9" s="43" customFormat="1" x14ac:dyDescent="0.25">
      <c r="B120" s="42"/>
      <c r="C120" s="42"/>
      <c r="H120" s="96"/>
      <c r="I120" s="96"/>
    </row>
    <row r="121" spans="2:9" s="43" customFormat="1" x14ac:dyDescent="0.25">
      <c r="B121" s="42"/>
      <c r="C121" s="42"/>
      <c r="H121" s="96"/>
      <c r="I121" s="96"/>
    </row>
    <row r="122" spans="2:9" s="43" customFormat="1" x14ac:dyDescent="0.25">
      <c r="B122" s="42"/>
      <c r="C122" s="42"/>
      <c r="H122" s="96"/>
      <c r="I122" s="96"/>
    </row>
  </sheetData>
  <mergeCells count="1">
    <mergeCell ref="C32:D3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60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06"/>
  <sheetViews>
    <sheetView tabSelected="1" zoomScale="145" zoomScaleNormal="145" workbookViewId="0">
      <selection activeCell="B4" sqref="B4"/>
    </sheetView>
  </sheetViews>
  <sheetFormatPr defaultRowHeight="12.75" x14ac:dyDescent="0.2"/>
  <cols>
    <col min="1" max="1" width="8.42578125" style="192" customWidth="1"/>
    <col min="2" max="2" width="38" style="192" customWidth="1"/>
    <col min="3" max="3" width="15.28515625" style="193" customWidth="1"/>
    <col min="4" max="4" width="14.140625" style="193" customWidth="1"/>
    <col min="5" max="5" width="15" style="193" bestFit="1" customWidth="1"/>
    <col min="6" max="6" width="14.85546875" style="193" bestFit="1" customWidth="1"/>
    <col min="7" max="7" width="15" style="193" bestFit="1" customWidth="1"/>
    <col min="8" max="8" width="12.7109375" style="193" customWidth="1"/>
    <col min="9" max="16384" width="9.140625" style="194"/>
  </cols>
  <sheetData>
    <row r="2" spans="1:8" ht="21" x14ac:dyDescent="0.35">
      <c r="A2" s="254" t="s">
        <v>288</v>
      </c>
    </row>
    <row r="3" spans="1:8" x14ac:dyDescent="0.2">
      <c r="C3" s="195"/>
    </row>
    <row r="5" spans="1:8" s="199" customFormat="1" ht="15.75" customHeight="1" x14ac:dyDescent="0.25">
      <c r="A5" s="196" t="s">
        <v>289</v>
      </c>
      <c r="B5" s="197"/>
      <c r="C5" s="197"/>
      <c r="D5" s="197"/>
      <c r="E5" s="197"/>
      <c r="F5" s="197"/>
      <c r="G5" s="197"/>
      <c r="H5" s="198"/>
    </row>
    <row r="6" spans="1:8" s="199" customFormat="1" ht="28.5" customHeight="1" x14ac:dyDescent="0.25">
      <c r="A6" s="200" t="s">
        <v>202</v>
      </c>
      <c r="B6" s="201" t="s">
        <v>203</v>
      </c>
      <c r="C6" s="202" t="s">
        <v>290</v>
      </c>
      <c r="D6" s="203" t="s">
        <v>291</v>
      </c>
      <c r="E6" s="203" t="s">
        <v>292</v>
      </c>
      <c r="F6" s="203" t="s">
        <v>293</v>
      </c>
      <c r="G6" s="203" t="s">
        <v>294</v>
      </c>
      <c r="H6" s="204" t="s">
        <v>295</v>
      </c>
    </row>
    <row r="7" spans="1:8" s="210" customFormat="1" ht="12.6" customHeight="1" x14ac:dyDescent="0.25">
      <c r="A7" s="205"/>
      <c r="B7" s="206" t="s">
        <v>296</v>
      </c>
      <c r="C7" s="207">
        <v>51259690</v>
      </c>
      <c r="D7" s="208">
        <v>-51259690</v>
      </c>
      <c r="E7" s="208">
        <v>0</v>
      </c>
      <c r="F7" s="208"/>
      <c r="G7" s="208"/>
      <c r="H7" s="209"/>
    </row>
    <row r="8" spans="1:8" s="210" customFormat="1" ht="12.6" customHeight="1" x14ac:dyDescent="0.25">
      <c r="A8" s="211" t="s">
        <v>297</v>
      </c>
      <c r="B8" s="212" t="s">
        <v>298</v>
      </c>
      <c r="C8" s="213">
        <v>104980850</v>
      </c>
      <c r="D8" s="213">
        <v>22559036.429999992</v>
      </c>
      <c r="E8" s="213">
        <v>127539886.43000001</v>
      </c>
      <c r="F8" s="213">
        <v>127539886.43000001</v>
      </c>
      <c r="G8" s="213">
        <v>124859741.07000001</v>
      </c>
      <c r="H8" s="214">
        <v>2680145.3599999994</v>
      </c>
    </row>
    <row r="9" spans="1:8" s="210" customFormat="1" ht="12.6" customHeight="1" x14ac:dyDescent="0.25">
      <c r="A9" s="215" t="s">
        <v>299</v>
      </c>
      <c r="B9" s="206" t="s">
        <v>300</v>
      </c>
      <c r="C9" s="207">
        <v>21075500</v>
      </c>
      <c r="D9" s="208">
        <v>2159862.1000000015</v>
      </c>
      <c r="E9" s="208">
        <v>23235362.100000001</v>
      </c>
      <c r="F9" s="208">
        <v>23235362.100000001</v>
      </c>
      <c r="G9" s="208">
        <v>22975880.790000003</v>
      </c>
      <c r="H9" s="209">
        <v>259481.30999999866</v>
      </c>
    </row>
    <row r="10" spans="1:8" s="210" customFormat="1" ht="12.6" customHeight="1" x14ac:dyDescent="0.25">
      <c r="A10" s="215" t="s">
        <v>301</v>
      </c>
      <c r="B10" s="206" t="s">
        <v>302</v>
      </c>
      <c r="C10" s="208">
        <v>83502750</v>
      </c>
      <c r="D10" s="208">
        <v>19065900.399999991</v>
      </c>
      <c r="E10" s="208">
        <v>102568650.39999999</v>
      </c>
      <c r="F10" s="208">
        <v>102568650.39999999</v>
      </c>
      <c r="G10" s="208">
        <v>100972152.25</v>
      </c>
      <c r="H10" s="209">
        <v>1596498.1499999911</v>
      </c>
    </row>
    <row r="11" spans="1:8" s="199" customFormat="1" ht="12.6" customHeight="1" x14ac:dyDescent="0.25">
      <c r="A11" s="216" t="s">
        <v>303</v>
      </c>
      <c r="B11" s="217" t="s">
        <v>304</v>
      </c>
      <c r="C11" s="218">
        <v>78717100</v>
      </c>
      <c r="D11" s="219">
        <v>7163387.2599999905</v>
      </c>
      <c r="E11" s="219">
        <v>85880487.25999999</v>
      </c>
      <c r="F11" s="219">
        <v>85880487.25999999</v>
      </c>
      <c r="G11" s="219">
        <v>85880487.25999999</v>
      </c>
      <c r="H11" s="220">
        <v>0</v>
      </c>
    </row>
    <row r="12" spans="1:8" s="199" customFormat="1" ht="12.6" customHeight="1" x14ac:dyDescent="0.25">
      <c r="A12" s="216" t="s">
        <v>305</v>
      </c>
      <c r="B12" s="217" t="s">
        <v>306</v>
      </c>
      <c r="C12" s="218">
        <v>2355450</v>
      </c>
      <c r="D12" s="219">
        <v>1285552.0700000003</v>
      </c>
      <c r="E12" s="219">
        <v>3641002.0700000003</v>
      </c>
      <c r="F12" s="219">
        <v>3641002.0700000003</v>
      </c>
      <c r="G12" s="219">
        <v>2044503.92</v>
      </c>
      <c r="H12" s="220">
        <v>1596498.1500000004</v>
      </c>
    </row>
    <row r="13" spans="1:8" s="199" customFormat="1" ht="12.6" customHeight="1" x14ac:dyDescent="0.25">
      <c r="A13" s="216" t="s">
        <v>307</v>
      </c>
      <c r="B13" s="217" t="s">
        <v>308</v>
      </c>
      <c r="C13" s="218">
        <v>0</v>
      </c>
      <c r="D13" s="219">
        <v>46158.65</v>
      </c>
      <c r="E13" s="219">
        <v>46158.65</v>
      </c>
      <c r="F13" s="219">
        <v>46158.65</v>
      </c>
      <c r="G13" s="219">
        <v>46158.65</v>
      </c>
      <c r="H13" s="220">
        <v>0</v>
      </c>
    </row>
    <row r="14" spans="1:8" s="199" customFormat="1" ht="12.6" customHeight="1" x14ac:dyDescent="0.25">
      <c r="A14" s="216" t="s">
        <v>309</v>
      </c>
      <c r="B14" s="217" t="s">
        <v>310</v>
      </c>
      <c r="C14" s="218">
        <v>803700</v>
      </c>
      <c r="D14" s="219">
        <v>3694225.25</v>
      </c>
      <c r="E14" s="219">
        <v>4497925.25</v>
      </c>
      <c r="F14" s="219">
        <v>4497925.25</v>
      </c>
      <c r="G14" s="219">
        <v>4497925.25</v>
      </c>
      <c r="H14" s="220">
        <v>0</v>
      </c>
    </row>
    <row r="15" spans="1:8" s="199" customFormat="1" ht="12.6" customHeight="1" x14ac:dyDescent="0.25">
      <c r="A15" s="216" t="s">
        <v>311</v>
      </c>
      <c r="B15" s="217" t="s">
        <v>312</v>
      </c>
      <c r="C15" s="218">
        <v>0</v>
      </c>
      <c r="D15" s="219">
        <v>319165.44</v>
      </c>
      <c r="E15" s="219">
        <v>319165.44</v>
      </c>
      <c r="F15" s="219">
        <v>319165.44</v>
      </c>
      <c r="G15" s="219">
        <v>319165.44</v>
      </c>
      <c r="H15" s="220">
        <v>0</v>
      </c>
    </row>
    <row r="16" spans="1:8" s="199" customFormat="1" ht="12.6" customHeight="1" x14ac:dyDescent="0.25">
      <c r="A16" s="216" t="s">
        <v>313</v>
      </c>
      <c r="B16" s="217" t="s">
        <v>314</v>
      </c>
      <c r="C16" s="218">
        <v>475200</v>
      </c>
      <c r="D16" s="219">
        <v>2564177.2799999998</v>
      </c>
      <c r="E16" s="219">
        <v>3039377.28</v>
      </c>
      <c r="F16" s="219">
        <v>3039377.28</v>
      </c>
      <c r="G16" s="219">
        <v>3039377.28</v>
      </c>
      <c r="H16" s="220">
        <v>0</v>
      </c>
    </row>
    <row r="17" spans="1:8" s="199" customFormat="1" ht="12.6" customHeight="1" x14ac:dyDescent="0.25">
      <c r="A17" s="216" t="s">
        <v>315</v>
      </c>
      <c r="B17" s="217" t="s">
        <v>316</v>
      </c>
      <c r="C17" s="218">
        <v>1151300</v>
      </c>
      <c r="D17" s="219">
        <v>3993234.4499999993</v>
      </c>
      <c r="E17" s="219">
        <v>5144534.4499999993</v>
      </c>
      <c r="F17" s="219">
        <v>5144534.4499999993</v>
      </c>
      <c r="G17" s="219">
        <v>5144534.4499999993</v>
      </c>
      <c r="H17" s="220">
        <v>0</v>
      </c>
    </row>
    <row r="18" spans="1:8" s="210" customFormat="1" ht="12.6" customHeight="1" x14ac:dyDescent="0.25">
      <c r="A18" s="215" t="s">
        <v>317</v>
      </c>
      <c r="B18" s="206" t="s">
        <v>318</v>
      </c>
      <c r="C18" s="207">
        <v>402600</v>
      </c>
      <c r="D18" s="208">
        <v>1333273.9299999997</v>
      </c>
      <c r="E18" s="208">
        <v>1735873.9299999997</v>
      </c>
      <c r="F18" s="208">
        <v>1735873.9299999997</v>
      </c>
      <c r="G18" s="208">
        <v>911708.02999999933</v>
      </c>
      <c r="H18" s="220">
        <v>824165.90000000037</v>
      </c>
    </row>
    <row r="19" spans="1:8" s="210" customFormat="1" ht="12.6" customHeight="1" x14ac:dyDescent="0.25">
      <c r="A19" s="211" t="s">
        <v>319</v>
      </c>
      <c r="B19" s="212" t="s">
        <v>320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4">
        <v>0</v>
      </c>
    </row>
    <row r="20" spans="1:8" s="210" customFormat="1" ht="12.6" customHeight="1" x14ac:dyDescent="0.25">
      <c r="A20" s="215" t="s">
        <v>321</v>
      </c>
      <c r="B20" s="206" t="s">
        <v>322</v>
      </c>
      <c r="C20" s="207"/>
      <c r="D20" s="219">
        <v>0</v>
      </c>
      <c r="E20" s="207"/>
      <c r="F20" s="208">
        <v>0</v>
      </c>
      <c r="G20" s="208"/>
      <c r="H20" s="220">
        <v>0</v>
      </c>
    </row>
    <row r="21" spans="1:8" s="210" customFormat="1" ht="12.6" customHeight="1" x14ac:dyDescent="0.25">
      <c r="A21" s="215" t="s">
        <v>323</v>
      </c>
      <c r="B21" s="206" t="s">
        <v>324</v>
      </c>
      <c r="C21" s="207">
        <v>0</v>
      </c>
      <c r="D21" s="219">
        <v>0</v>
      </c>
      <c r="E21" s="207">
        <v>0</v>
      </c>
      <c r="F21" s="208">
        <v>0</v>
      </c>
      <c r="G21" s="208">
        <v>0</v>
      </c>
      <c r="H21" s="220">
        <v>0</v>
      </c>
    </row>
    <row r="22" spans="1:8" s="199" customFormat="1" ht="12.6" customHeight="1" x14ac:dyDescent="0.25">
      <c r="A22" s="216" t="s">
        <v>325</v>
      </c>
      <c r="B22" s="217" t="s">
        <v>304</v>
      </c>
      <c r="C22" s="218">
        <v>0</v>
      </c>
      <c r="D22" s="219">
        <v>0</v>
      </c>
      <c r="E22" s="219">
        <v>0</v>
      </c>
      <c r="F22" s="219">
        <v>0</v>
      </c>
      <c r="G22" s="219"/>
      <c r="H22" s="220">
        <v>0</v>
      </c>
    </row>
    <row r="23" spans="1:8" s="199" customFormat="1" ht="12.6" customHeight="1" x14ac:dyDescent="0.25">
      <c r="A23" s="216" t="s">
        <v>326</v>
      </c>
      <c r="B23" s="217" t="s">
        <v>306</v>
      </c>
      <c r="C23" s="218">
        <v>0</v>
      </c>
      <c r="D23" s="219">
        <v>0</v>
      </c>
      <c r="E23" s="219">
        <v>0</v>
      </c>
      <c r="F23" s="219">
        <v>0</v>
      </c>
      <c r="G23" s="219"/>
      <c r="H23" s="220">
        <v>0</v>
      </c>
    </row>
    <row r="24" spans="1:8" s="199" customFormat="1" ht="12.6" customHeight="1" x14ac:dyDescent="0.25">
      <c r="A24" s="216" t="s">
        <v>327</v>
      </c>
      <c r="B24" s="217" t="s">
        <v>308</v>
      </c>
      <c r="C24" s="218">
        <v>0</v>
      </c>
      <c r="D24" s="219">
        <v>0</v>
      </c>
      <c r="E24" s="219">
        <v>0</v>
      </c>
      <c r="F24" s="219"/>
      <c r="G24" s="219"/>
      <c r="H24" s="220">
        <v>0</v>
      </c>
    </row>
    <row r="25" spans="1:8" s="199" customFormat="1" ht="12.6" customHeight="1" x14ac:dyDescent="0.25">
      <c r="A25" s="216" t="s">
        <v>328</v>
      </c>
      <c r="B25" s="217" t="s">
        <v>310</v>
      </c>
      <c r="C25" s="218">
        <v>0</v>
      </c>
      <c r="D25" s="219">
        <v>0</v>
      </c>
      <c r="E25" s="219">
        <v>0</v>
      </c>
      <c r="F25" s="219"/>
      <c r="G25" s="219"/>
      <c r="H25" s="220">
        <v>0</v>
      </c>
    </row>
    <row r="26" spans="1:8" s="199" customFormat="1" ht="12.6" customHeight="1" x14ac:dyDescent="0.25">
      <c r="A26" s="216" t="s">
        <v>329</v>
      </c>
      <c r="B26" s="217" t="s">
        <v>312</v>
      </c>
      <c r="C26" s="218">
        <v>0</v>
      </c>
      <c r="D26" s="219">
        <v>0</v>
      </c>
      <c r="E26" s="219">
        <v>0</v>
      </c>
      <c r="F26" s="219"/>
      <c r="G26" s="219"/>
      <c r="H26" s="220">
        <v>0</v>
      </c>
    </row>
    <row r="27" spans="1:8" s="199" customFormat="1" ht="12.6" customHeight="1" x14ac:dyDescent="0.25">
      <c r="A27" s="216" t="s">
        <v>330</v>
      </c>
      <c r="B27" s="217" t="s">
        <v>314</v>
      </c>
      <c r="C27" s="218">
        <v>0</v>
      </c>
      <c r="D27" s="219">
        <v>0</v>
      </c>
      <c r="E27" s="219">
        <v>0</v>
      </c>
      <c r="F27" s="219"/>
      <c r="G27" s="219"/>
      <c r="H27" s="220">
        <v>0</v>
      </c>
    </row>
    <row r="28" spans="1:8" s="199" customFormat="1" ht="12.6" customHeight="1" x14ac:dyDescent="0.25">
      <c r="A28" s="216" t="s">
        <v>331</v>
      </c>
      <c r="B28" s="217" t="s">
        <v>316</v>
      </c>
      <c r="C28" s="218">
        <v>0</v>
      </c>
      <c r="D28" s="219">
        <v>0</v>
      </c>
      <c r="E28" s="219">
        <v>0</v>
      </c>
      <c r="F28" s="219"/>
      <c r="G28" s="219"/>
      <c r="H28" s="220">
        <v>0</v>
      </c>
    </row>
    <row r="29" spans="1:8" s="210" customFormat="1" ht="12.6" customHeight="1" x14ac:dyDescent="0.25">
      <c r="A29" s="215" t="s">
        <v>332</v>
      </c>
      <c r="B29" s="206" t="s">
        <v>333</v>
      </c>
      <c r="C29" s="207">
        <v>0</v>
      </c>
      <c r="D29" s="208">
        <v>0</v>
      </c>
      <c r="E29" s="207">
        <v>0</v>
      </c>
      <c r="F29" s="208">
        <v>0</v>
      </c>
      <c r="G29" s="208">
        <v>0</v>
      </c>
      <c r="H29" s="209">
        <v>0</v>
      </c>
    </row>
    <row r="30" spans="1:8" s="199" customFormat="1" ht="12.6" customHeight="1" x14ac:dyDescent="0.25">
      <c r="A30" s="216" t="s">
        <v>334</v>
      </c>
      <c r="B30" s="217" t="s">
        <v>304</v>
      </c>
      <c r="C30" s="218">
        <v>0</v>
      </c>
      <c r="D30" s="219">
        <v>0</v>
      </c>
      <c r="E30" s="219">
        <v>0</v>
      </c>
      <c r="F30" s="219"/>
      <c r="G30" s="219"/>
      <c r="H30" s="220">
        <v>0</v>
      </c>
    </row>
    <row r="31" spans="1:8" s="199" customFormat="1" ht="12.6" customHeight="1" x14ac:dyDescent="0.25">
      <c r="A31" s="216" t="s">
        <v>335</v>
      </c>
      <c r="B31" s="217" t="s">
        <v>306</v>
      </c>
      <c r="C31" s="218">
        <v>0</v>
      </c>
      <c r="D31" s="219">
        <v>0</v>
      </c>
      <c r="E31" s="219">
        <v>0</v>
      </c>
      <c r="F31" s="219"/>
      <c r="G31" s="219"/>
      <c r="H31" s="220">
        <v>0</v>
      </c>
    </row>
    <row r="32" spans="1:8" s="199" customFormat="1" ht="12.6" customHeight="1" x14ac:dyDescent="0.25">
      <c r="A32" s="216" t="s">
        <v>336</v>
      </c>
      <c r="B32" s="217" t="s">
        <v>308</v>
      </c>
      <c r="C32" s="218">
        <v>0</v>
      </c>
      <c r="D32" s="219">
        <v>0</v>
      </c>
      <c r="E32" s="219">
        <v>0</v>
      </c>
      <c r="F32" s="219"/>
      <c r="G32" s="219"/>
      <c r="H32" s="220">
        <v>0</v>
      </c>
    </row>
    <row r="33" spans="1:8" s="199" customFormat="1" ht="12.6" customHeight="1" x14ac:dyDescent="0.25">
      <c r="A33" s="216" t="s">
        <v>337</v>
      </c>
      <c r="B33" s="217" t="s">
        <v>310</v>
      </c>
      <c r="C33" s="218">
        <v>0</v>
      </c>
      <c r="D33" s="219">
        <v>0</v>
      </c>
      <c r="E33" s="219">
        <v>0</v>
      </c>
      <c r="F33" s="219"/>
      <c r="G33" s="219"/>
      <c r="H33" s="220">
        <v>0</v>
      </c>
    </row>
    <row r="34" spans="1:8" s="199" customFormat="1" ht="12.6" customHeight="1" x14ac:dyDescent="0.25">
      <c r="A34" s="216" t="s">
        <v>338</v>
      </c>
      <c r="B34" s="217" t="s">
        <v>312</v>
      </c>
      <c r="C34" s="218">
        <v>0</v>
      </c>
      <c r="D34" s="219">
        <v>0</v>
      </c>
      <c r="E34" s="219">
        <v>0</v>
      </c>
      <c r="F34" s="219"/>
      <c r="G34" s="219"/>
      <c r="H34" s="220">
        <v>0</v>
      </c>
    </row>
    <row r="35" spans="1:8" s="199" customFormat="1" ht="12.6" customHeight="1" x14ac:dyDescent="0.25">
      <c r="A35" s="216" t="s">
        <v>339</v>
      </c>
      <c r="B35" s="217" t="s">
        <v>314</v>
      </c>
      <c r="C35" s="218">
        <v>0</v>
      </c>
      <c r="D35" s="219">
        <v>0</v>
      </c>
      <c r="E35" s="219">
        <v>0</v>
      </c>
      <c r="F35" s="219"/>
      <c r="G35" s="219"/>
      <c r="H35" s="220">
        <v>0</v>
      </c>
    </row>
    <row r="36" spans="1:8" s="199" customFormat="1" ht="12.6" customHeight="1" x14ac:dyDescent="0.25">
      <c r="A36" s="216" t="s">
        <v>340</v>
      </c>
      <c r="B36" s="217" t="s">
        <v>316</v>
      </c>
      <c r="C36" s="218">
        <v>0</v>
      </c>
      <c r="D36" s="219">
        <v>0</v>
      </c>
      <c r="E36" s="219">
        <v>0</v>
      </c>
      <c r="F36" s="219"/>
      <c r="G36" s="219"/>
      <c r="H36" s="220">
        <v>0</v>
      </c>
    </row>
    <row r="37" spans="1:8" s="210" customFormat="1" ht="12.6" customHeight="1" x14ac:dyDescent="0.25">
      <c r="A37" s="211" t="s">
        <v>341</v>
      </c>
      <c r="B37" s="212" t="s">
        <v>342</v>
      </c>
      <c r="C37" s="221">
        <v>0</v>
      </c>
      <c r="D37" s="213">
        <v>0</v>
      </c>
      <c r="E37" s="221">
        <v>0</v>
      </c>
      <c r="F37" s="213">
        <v>0</v>
      </c>
      <c r="G37" s="213">
        <v>0</v>
      </c>
      <c r="H37" s="222">
        <v>0</v>
      </c>
    </row>
    <row r="38" spans="1:8" s="210" customFormat="1" ht="12.6" customHeight="1" x14ac:dyDescent="0.25">
      <c r="A38" s="215" t="s">
        <v>343</v>
      </c>
      <c r="B38" s="206" t="s">
        <v>344</v>
      </c>
      <c r="C38" s="207">
        <v>0</v>
      </c>
      <c r="D38" s="219">
        <v>0</v>
      </c>
      <c r="E38" s="219">
        <v>0</v>
      </c>
      <c r="F38" s="219"/>
      <c r="G38" s="219"/>
      <c r="H38" s="220">
        <v>0</v>
      </c>
    </row>
    <row r="39" spans="1:8" s="210" customFormat="1" ht="12.6" customHeight="1" x14ac:dyDescent="0.25">
      <c r="A39" s="215" t="s">
        <v>345</v>
      </c>
      <c r="B39" s="206" t="s">
        <v>346</v>
      </c>
      <c r="C39" s="207">
        <v>0</v>
      </c>
      <c r="D39" s="219">
        <v>0</v>
      </c>
      <c r="E39" s="219">
        <v>0</v>
      </c>
      <c r="F39" s="219"/>
      <c r="G39" s="219"/>
      <c r="H39" s="220">
        <v>0</v>
      </c>
    </row>
    <row r="40" spans="1:8" s="210" customFormat="1" ht="12.6" customHeight="1" x14ac:dyDescent="0.25">
      <c r="A40" s="215" t="s">
        <v>347</v>
      </c>
      <c r="B40" s="206" t="s">
        <v>348</v>
      </c>
      <c r="C40" s="207">
        <v>0</v>
      </c>
      <c r="D40" s="219">
        <v>0</v>
      </c>
      <c r="E40" s="219">
        <v>0</v>
      </c>
      <c r="F40" s="219"/>
      <c r="G40" s="219"/>
      <c r="H40" s="220">
        <v>0</v>
      </c>
    </row>
    <row r="41" spans="1:8" s="210" customFormat="1" ht="12.6" customHeight="1" x14ac:dyDescent="0.25">
      <c r="A41" s="211" t="s">
        <v>349</v>
      </c>
      <c r="B41" s="212" t="s">
        <v>350</v>
      </c>
      <c r="C41" s="221">
        <v>0</v>
      </c>
      <c r="D41" s="213">
        <v>10474760.130000001</v>
      </c>
      <c r="E41" s="213">
        <v>10474760.130000001</v>
      </c>
      <c r="F41" s="213">
        <v>10474760.130000001</v>
      </c>
      <c r="G41" s="213">
        <v>8120266.7800000003</v>
      </c>
      <c r="H41" s="214">
        <v>2354493.3500000006</v>
      </c>
    </row>
    <row r="42" spans="1:8" s="210" customFormat="1" ht="12.6" customHeight="1" x14ac:dyDescent="0.25">
      <c r="A42" s="211" t="s">
        <v>351</v>
      </c>
      <c r="B42" s="212" t="s">
        <v>352</v>
      </c>
      <c r="C42" s="221">
        <v>0</v>
      </c>
      <c r="D42" s="213">
        <v>0</v>
      </c>
      <c r="E42" s="213">
        <v>0</v>
      </c>
      <c r="F42" s="213"/>
      <c r="G42" s="213"/>
      <c r="H42" s="214">
        <v>0</v>
      </c>
    </row>
    <row r="43" spans="1:8" s="210" customFormat="1" ht="12.6" customHeight="1" x14ac:dyDescent="0.25">
      <c r="A43" s="211" t="s">
        <v>353</v>
      </c>
      <c r="B43" s="212" t="s">
        <v>354</v>
      </c>
      <c r="C43" s="221">
        <v>0</v>
      </c>
      <c r="D43" s="213">
        <v>47921106.569999203</v>
      </c>
      <c r="E43" s="213">
        <v>47921106.569999203</v>
      </c>
      <c r="F43" s="213">
        <v>47921106.569999203</v>
      </c>
      <c r="G43" s="213">
        <v>47921106.569999203</v>
      </c>
      <c r="H43" s="214">
        <v>0</v>
      </c>
    </row>
    <row r="44" spans="1:8" s="210" customFormat="1" ht="12.6" customHeight="1" x14ac:dyDescent="0.25">
      <c r="A44" s="223"/>
      <c r="B44" s="224" t="s">
        <v>355</v>
      </c>
      <c r="C44" s="225">
        <v>156240540</v>
      </c>
      <c r="D44" s="225">
        <v>29695213.129999198</v>
      </c>
      <c r="E44" s="225">
        <v>185935753.12999922</v>
      </c>
      <c r="F44" s="225">
        <v>185935753.12999922</v>
      </c>
      <c r="G44" s="225">
        <v>180901114.41999921</v>
      </c>
      <c r="H44" s="226">
        <v>5034638.71</v>
      </c>
    </row>
    <row r="45" spans="1:8" x14ac:dyDescent="0.2">
      <c r="A45" s="227"/>
      <c r="B45" s="227"/>
    </row>
    <row r="46" spans="1:8" x14ac:dyDescent="0.2">
      <c r="A46" s="228"/>
      <c r="B46" s="228"/>
    </row>
    <row r="47" spans="1:8" ht="15.75" customHeight="1" x14ac:dyDescent="0.2">
      <c r="A47" s="196" t="s">
        <v>356</v>
      </c>
      <c r="B47" s="197"/>
      <c r="C47" s="197"/>
      <c r="D47" s="197"/>
      <c r="E47" s="197"/>
      <c r="F47" s="197"/>
      <c r="G47" s="197"/>
      <c r="H47" s="198"/>
    </row>
    <row r="48" spans="1:8" s="230" customFormat="1" ht="27" customHeight="1" x14ac:dyDescent="0.2">
      <c r="A48" s="200" t="s">
        <v>202</v>
      </c>
      <c r="B48" s="229" t="s">
        <v>203</v>
      </c>
      <c r="C48" s="202" t="s">
        <v>290</v>
      </c>
      <c r="D48" s="203" t="s">
        <v>291</v>
      </c>
      <c r="E48" s="203" t="s">
        <v>292</v>
      </c>
      <c r="F48" s="203" t="s">
        <v>204</v>
      </c>
      <c r="G48" s="203" t="s">
        <v>357</v>
      </c>
      <c r="H48" s="204" t="s">
        <v>358</v>
      </c>
    </row>
    <row r="49" spans="1:8" s="199" customFormat="1" ht="12.6" customHeight="1" x14ac:dyDescent="0.25">
      <c r="A49" s="231"/>
      <c r="B49" s="232" t="s">
        <v>205</v>
      </c>
      <c r="C49" s="233">
        <v>0</v>
      </c>
      <c r="D49" s="234">
        <v>0</v>
      </c>
      <c r="E49" s="235">
        <v>0</v>
      </c>
      <c r="F49" s="234"/>
      <c r="G49" s="234"/>
      <c r="H49" s="236"/>
    </row>
    <row r="50" spans="1:8" s="210" customFormat="1" ht="12.6" customHeight="1" x14ac:dyDescent="0.25">
      <c r="A50" s="211" t="s">
        <v>206</v>
      </c>
      <c r="B50" s="237" t="s">
        <v>207</v>
      </c>
      <c r="C50" s="213">
        <v>110378000</v>
      </c>
      <c r="D50" s="213">
        <v>5611074.9199999925</v>
      </c>
      <c r="E50" s="213">
        <v>116196774.92000002</v>
      </c>
      <c r="F50" s="213">
        <v>116196774.92000002</v>
      </c>
      <c r="G50" s="213">
        <v>114829451.29999995</v>
      </c>
      <c r="H50" s="213">
        <v>1367323.6200000534</v>
      </c>
    </row>
    <row r="51" spans="1:8" s="199" customFormat="1" ht="12.6" customHeight="1" x14ac:dyDescent="0.25">
      <c r="A51" s="215" t="s">
        <v>208</v>
      </c>
      <c r="B51" s="238" t="s">
        <v>209</v>
      </c>
      <c r="C51" s="239">
        <v>73335500</v>
      </c>
      <c r="D51" s="239">
        <v>6794061.5899999961</v>
      </c>
      <c r="E51" s="239">
        <v>80129561.590000004</v>
      </c>
      <c r="F51" s="239">
        <v>80129561.590000004</v>
      </c>
      <c r="G51" s="239">
        <v>79778104.97999987</v>
      </c>
      <c r="H51" s="240">
        <v>351456.61000013072</v>
      </c>
    </row>
    <row r="52" spans="1:8" s="199" customFormat="1" ht="12.6" customHeight="1" x14ac:dyDescent="0.25">
      <c r="A52" s="216" t="s">
        <v>210</v>
      </c>
      <c r="B52" s="232" t="s">
        <v>211</v>
      </c>
      <c r="C52" s="241">
        <v>37920600</v>
      </c>
      <c r="D52" s="219">
        <v>1040189.859999992</v>
      </c>
      <c r="E52" s="235">
        <v>38960789.859999992</v>
      </c>
      <c r="F52" s="235">
        <v>38960789.859999992</v>
      </c>
      <c r="G52" s="235">
        <v>38960789.859999992</v>
      </c>
      <c r="H52" s="242">
        <v>0</v>
      </c>
    </row>
    <row r="53" spans="1:8" s="199" customFormat="1" ht="12.6" customHeight="1" x14ac:dyDescent="0.25">
      <c r="A53" s="216" t="s">
        <v>212</v>
      </c>
      <c r="B53" s="232" t="s">
        <v>213</v>
      </c>
      <c r="C53" s="241">
        <v>13352700</v>
      </c>
      <c r="D53" s="219">
        <v>-131297.98000000045</v>
      </c>
      <c r="E53" s="235">
        <v>13221402.02</v>
      </c>
      <c r="F53" s="235">
        <v>13221402.02</v>
      </c>
      <c r="G53" s="235">
        <v>12959203.520000013</v>
      </c>
      <c r="H53" s="242">
        <v>262198.49999998696</v>
      </c>
    </row>
    <row r="54" spans="1:8" s="199" customFormat="1" ht="12.6" customHeight="1" x14ac:dyDescent="0.25">
      <c r="A54" s="216" t="s">
        <v>214</v>
      </c>
      <c r="B54" s="232" t="s">
        <v>215</v>
      </c>
      <c r="C54" s="241">
        <v>165700</v>
      </c>
      <c r="D54" s="219">
        <v>668229.84000000008</v>
      </c>
      <c r="E54" s="235">
        <v>833929.84000000008</v>
      </c>
      <c r="F54" s="235">
        <v>833929.84000000008</v>
      </c>
      <c r="G54" s="235">
        <v>833929.84000000008</v>
      </c>
      <c r="H54" s="242">
        <v>0</v>
      </c>
    </row>
    <row r="55" spans="1:8" s="199" customFormat="1" ht="12.6" customHeight="1" x14ac:dyDescent="0.25">
      <c r="A55" s="216" t="s">
        <v>216</v>
      </c>
      <c r="B55" s="232" t="s">
        <v>217</v>
      </c>
      <c r="C55" s="241">
        <v>886900</v>
      </c>
      <c r="D55" s="219">
        <v>731165.16999999993</v>
      </c>
      <c r="E55" s="235">
        <v>1618065.17</v>
      </c>
      <c r="F55" s="235">
        <v>1618065.17</v>
      </c>
      <c r="G55" s="235">
        <v>1618065.17</v>
      </c>
      <c r="H55" s="242">
        <v>0</v>
      </c>
    </row>
    <row r="56" spans="1:8" s="199" customFormat="1" ht="12.6" customHeight="1" x14ac:dyDescent="0.25">
      <c r="A56" s="216" t="s">
        <v>218</v>
      </c>
      <c r="B56" s="232" t="s">
        <v>219</v>
      </c>
      <c r="C56" s="241">
        <v>19673000</v>
      </c>
      <c r="D56" s="219">
        <v>-11468.039999995381</v>
      </c>
      <c r="E56" s="235">
        <v>19661531.960000005</v>
      </c>
      <c r="F56" s="235">
        <v>19661531.960000005</v>
      </c>
      <c r="G56" s="235">
        <v>19661531.960000005</v>
      </c>
      <c r="H56" s="242">
        <v>0</v>
      </c>
    </row>
    <row r="57" spans="1:8" s="199" customFormat="1" ht="12.6" customHeight="1" x14ac:dyDescent="0.25">
      <c r="A57" s="216" t="s">
        <v>220</v>
      </c>
      <c r="B57" s="232" t="s">
        <v>221</v>
      </c>
      <c r="C57" s="241">
        <v>1336600</v>
      </c>
      <c r="D57" s="219">
        <v>4497242.74</v>
      </c>
      <c r="E57" s="235">
        <v>5833842.7400000002</v>
      </c>
      <c r="F57" s="243">
        <v>5833842.7400000002</v>
      </c>
      <c r="G57" s="235">
        <v>5744584.6299998565</v>
      </c>
      <c r="H57" s="242">
        <v>89258.110000143759</v>
      </c>
    </row>
    <row r="58" spans="1:8" s="245" customFormat="1" ht="12.6" customHeight="1" x14ac:dyDescent="0.25">
      <c r="A58" s="215" t="s">
        <v>222</v>
      </c>
      <c r="B58" s="238" t="s">
        <v>223</v>
      </c>
      <c r="C58" s="244">
        <v>13868100</v>
      </c>
      <c r="D58" s="208">
        <v>211324.50999999978</v>
      </c>
      <c r="E58" s="239">
        <v>14079424.51</v>
      </c>
      <c r="F58" s="239">
        <v>14079424.51</v>
      </c>
      <c r="G58" s="235">
        <v>14079424.51</v>
      </c>
      <c r="H58" s="240">
        <v>0</v>
      </c>
    </row>
    <row r="59" spans="1:8" s="245" customFormat="1" ht="12.6" customHeight="1" x14ac:dyDescent="0.25">
      <c r="A59" s="215" t="s">
        <v>224</v>
      </c>
      <c r="B59" s="238" t="s">
        <v>225</v>
      </c>
      <c r="C59" s="244">
        <v>22415450</v>
      </c>
      <c r="D59" s="239">
        <v>-2637335.9700000035</v>
      </c>
      <c r="E59" s="239">
        <v>19778114.029999997</v>
      </c>
      <c r="F59" s="239">
        <v>19778114.029999997</v>
      </c>
      <c r="G59" s="239">
        <v>19001008.170000076</v>
      </c>
      <c r="H59" s="240">
        <v>777105.8599999221</v>
      </c>
    </row>
    <row r="60" spans="1:8" s="245" customFormat="1" ht="12.6" customHeight="1" x14ac:dyDescent="0.25">
      <c r="A60" s="216" t="s">
        <v>226</v>
      </c>
      <c r="B60" s="232" t="s">
        <v>227</v>
      </c>
      <c r="C60" s="241">
        <v>14020200</v>
      </c>
      <c r="D60" s="219">
        <v>2838660.1099999957</v>
      </c>
      <c r="E60" s="235">
        <v>16858860.109999996</v>
      </c>
      <c r="F60" s="235">
        <v>16858860.109999996</v>
      </c>
      <c r="G60" s="235">
        <v>16185578.000000071</v>
      </c>
      <c r="H60" s="242">
        <v>673282.1099999249</v>
      </c>
    </row>
    <row r="61" spans="1:8" s="245" customFormat="1" ht="12.6" customHeight="1" x14ac:dyDescent="0.25">
      <c r="A61" s="216" t="s">
        <v>228</v>
      </c>
      <c r="B61" s="232" t="s">
        <v>229</v>
      </c>
      <c r="C61" s="241">
        <v>8395250</v>
      </c>
      <c r="D61" s="219">
        <v>-5475996.0799999991</v>
      </c>
      <c r="E61" s="235">
        <v>2919253.9200000009</v>
      </c>
      <c r="F61" s="235">
        <v>2919253.9200000009</v>
      </c>
      <c r="G61" s="235">
        <v>2815430.1700000037</v>
      </c>
      <c r="H61" s="242">
        <v>103823.74999999721</v>
      </c>
    </row>
    <row r="62" spans="1:8" s="246" customFormat="1" ht="12.6" customHeight="1" x14ac:dyDescent="0.25">
      <c r="A62" s="215" t="s">
        <v>230</v>
      </c>
      <c r="B62" s="238" t="s">
        <v>231</v>
      </c>
      <c r="C62" s="244">
        <v>758950</v>
      </c>
      <c r="D62" s="239">
        <v>1243092.79</v>
      </c>
      <c r="E62" s="239">
        <v>2002042.79</v>
      </c>
      <c r="F62" s="239">
        <v>2002042.79</v>
      </c>
      <c r="G62" s="239">
        <v>1763281.6399999994</v>
      </c>
      <c r="H62" s="240">
        <v>238761.15000000061</v>
      </c>
    </row>
    <row r="63" spans="1:8" s="245" customFormat="1" ht="12.6" customHeight="1" x14ac:dyDescent="0.25">
      <c r="A63" s="216" t="s">
        <v>232</v>
      </c>
      <c r="B63" s="232" t="s">
        <v>233</v>
      </c>
      <c r="C63" s="241">
        <v>0</v>
      </c>
      <c r="D63" s="219">
        <v>0</v>
      </c>
      <c r="E63" s="235">
        <v>0</v>
      </c>
      <c r="F63" s="235">
        <v>0</v>
      </c>
      <c r="G63" s="235"/>
      <c r="H63" s="242">
        <v>0</v>
      </c>
    </row>
    <row r="64" spans="1:8" s="245" customFormat="1" ht="12.6" customHeight="1" x14ac:dyDescent="0.25">
      <c r="A64" s="216" t="s">
        <v>234</v>
      </c>
      <c r="B64" s="232" t="s">
        <v>235</v>
      </c>
      <c r="C64" s="241">
        <v>0</v>
      </c>
      <c r="D64" s="219">
        <v>0</v>
      </c>
      <c r="E64" s="235">
        <v>0</v>
      </c>
      <c r="F64" s="235">
        <v>0</v>
      </c>
      <c r="G64" s="235"/>
      <c r="H64" s="242">
        <v>0</v>
      </c>
    </row>
    <row r="65" spans="1:8" s="246" customFormat="1" ht="12.6" customHeight="1" x14ac:dyDescent="0.25">
      <c r="A65" s="216" t="s">
        <v>236</v>
      </c>
      <c r="B65" s="232" t="s">
        <v>237</v>
      </c>
      <c r="C65" s="241">
        <v>0</v>
      </c>
      <c r="D65" s="219">
        <v>0</v>
      </c>
      <c r="E65" s="235">
        <v>0</v>
      </c>
      <c r="F65" s="235">
        <v>0</v>
      </c>
      <c r="G65" s="235"/>
      <c r="H65" s="242">
        <v>0</v>
      </c>
    </row>
    <row r="66" spans="1:8" s="246" customFormat="1" ht="12.6" customHeight="1" x14ac:dyDescent="0.25">
      <c r="A66" s="216" t="s">
        <v>238</v>
      </c>
      <c r="B66" s="232" t="s">
        <v>239</v>
      </c>
      <c r="C66" s="241">
        <v>0</v>
      </c>
      <c r="D66" s="219">
        <v>0</v>
      </c>
      <c r="E66" s="235">
        <v>0</v>
      </c>
      <c r="F66" s="235">
        <v>0</v>
      </c>
      <c r="G66" s="235"/>
      <c r="H66" s="242">
        <v>0</v>
      </c>
    </row>
    <row r="67" spans="1:8" s="246" customFormat="1" ht="12.6" customHeight="1" x14ac:dyDescent="0.25">
      <c r="A67" s="216" t="s">
        <v>240</v>
      </c>
      <c r="B67" s="232" t="s">
        <v>241</v>
      </c>
      <c r="C67" s="241">
        <v>758950</v>
      </c>
      <c r="D67" s="219">
        <v>1243092.79</v>
      </c>
      <c r="E67" s="235">
        <v>2002042.79</v>
      </c>
      <c r="F67" s="235">
        <v>2002042.79</v>
      </c>
      <c r="G67" s="235">
        <v>1763281.6399999994</v>
      </c>
      <c r="H67" s="242">
        <v>238761.15000000061</v>
      </c>
    </row>
    <row r="68" spans="1:8" s="246" customFormat="1" ht="12.6" customHeight="1" x14ac:dyDescent="0.25">
      <c r="A68" s="216" t="s">
        <v>242</v>
      </c>
      <c r="B68" s="232" t="s">
        <v>243</v>
      </c>
      <c r="C68" s="241">
        <v>0</v>
      </c>
      <c r="D68" s="219">
        <v>0</v>
      </c>
      <c r="E68" s="235">
        <v>0</v>
      </c>
      <c r="F68" s="235">
        <v>0</v>
      </c>
      <c r="G68" s="235"/>
      <c r="H68" s="242">
        <v>0</v>
      </c>
    </row>
    <row r="69" spans="1:8" s="246" customFormat="1" ht="12.6" customHeight="1" x14ac:dyDescent="0.25">
      <c r="A69" s="216" t="s">
        <v>244</v>
      </c>
      <c r="B69" s="232" t="s">
        <v>245</v>
      </c>
      <c r="C69" s="241">
        <v>0</v>
      </c>
      <c r="D69" s="219">
        <v>0</v>
      </c>
      <c r="E69" s="235">
        <v>0</v>
      </c>
      <c r="F69" s="235">
        <v>0</v>
      </c>
      <c r="G69" s="235"/>
      <c r="H69" s="242">
        <v>0</v>
      </c>
    </row>
    <row r="70" spans="1:8" s="245" customFormat="1" ht="12.6" customHeight="1" x14ac:dyDescent="0.25">
      <c r="A70" s="215" t="s">
        <v>246</v>
      </c>
      <c r="B70" s="238" t="s">
        <v>247</v>
      </c>
      <c r="C70" s="244">
        <v>207700</v>
      </c>
      <c r="D70" s="219">
        <v>-68</v>
      </c>
      <c r="E70" s="239">
        <v>207632</v>
      </c>
      <c r="F70" s="239">
        <v>207632</v>
      </c>
      <c r="G70" s="239">
        <v>207632</v>
      </c>
      <c r="H70" s="240">
        <v>0</v>
      </c>
    </row>
    <row r="71" spans="1:8" s="210" customFormat="1" ht="12.6" customHeight="1" x14ac:dyDescent="0.25">
      <c r="A71" s="211" t="s">
        <v>248</v>
      </c>
      <c r="B71" s="237" t="s">
        <v>249</v>
      </c>
      <c r="C71" s="213">
        <v>45654840</v>
      </c>
      <c r="D71" s="213">
        <v>-34311728.489999995</v>
      </c>
      <c r="E71" s="213">
        <v>11343111.51</v>
      </c>
      <c r="F71" s="213">
        <v>4442901.1999999993</v>
      </c>
      <c r="G71" s="213">
        <v>3682790.7800000003</v>
      </c>
      <c r="H71" s="213">
        <v>760110.41999999853</v>
      </c>
    </row>
    <row r="72" spans="1:8" s="245" customFormat="1" ht="12.6" customHeight="1" x14ac:dyDescent="0.25">
      <c r="A72" s="215" t="s">
        <v>250</v>
      </c>
      <c r="B72" s="238" t="s">
        <v>251</v>
      </c>
      <c r="C72" s="244">
        <v>35715390</v>
      </c>
      <c r="D72" s="208">
        <v>-34876857.219999999</v>
      </c>
      <c r="E72" s="239">
        <v>838532.77999999991</v>
      </c>
      <c r="F72" s="239">
        <v>838532.77999999991</v>
      </c>
      <c r="G72" s="239">
        <v>681476.79999999993</v>
      </c>
      <c r="H72" s="240">
        <v>157055.97999999998</v>
      </c>
    </row>
    <row r="73" spans="1:8" s="245" customFormat="1" ht="12.6" customHeight="1" x14ac:dyDescent="0.25">
      <c r="A73" s="215" t="s">
        <v>252</v>
      </c>
      <c r="B73" s="238" t="s">
        <v>253</v>
      </c>
      <c r="C73" s="247">
        <v>9939450</v>
      </c>
      <c r="D73" s="208">
        <v>565128.73000000045</v>
      </c>
      <c r="E73" s="239">
        <v>10504578.73</v>
      </c>
      <c r="F73" s="239">
        <v>3604368.419999999</v>
      </c>
      <c r="G73" s="239">
        <v>3001313.9800000004</v>
      </c>
      <c r="H73" s="240">
        <v>603054.43999999855</v>
      </c>
    </row>
    <row r="74" spans="1:8" s="246" customFormat="1" ht="12.6" customHeight="1" x14ac:dyDescent="0.25">
      <c r="A74" s="215" t="s">
        <v>254</v>
      </c>
      <c r="B74" s="238" t="s">
        <v>255</v>
      </c>
      <c r="C74" s="244">
        <v>0</v>
      </c>
      <c r="D74" s="239"/>
      <c r="E74" s="239">
        <v>0</v>
      </c>
      <c r="F74" s="239">
        <v>0</v>
      </c>
      <c r="G74" s="239">
        <v>0</v>
      </c>
      <c r="H74" s="240">
        <v>0</v>
      </c>
    </row>
    <row r="75" spans="1:8" s="246" customFormat="1" ht="12.6" customHeight="1" x14ac:dyDescent="0.25">
      <c r="A75" s="216" t="s">
        <v>256</v>
      </c>
      <c r="B75" s="232" t="s">
        <v>233</v>
      </c>
      <c r="C75" s="241">
        <v>0</v>
      </c>
      <c r="D75" s="219">
        <v>0</v>
      </c>
      <c r="E75" s="235">
        <v>0</v>
      </c>
      <c r="F75" s="235"/>
      <c r="G75" s="235"/>
      <c r="H75" s="242">
        <v>0</v>
      </c>
    </row>
    <row r="76" spans="1:8" s="246" customFormat="1" ht="12.6" customHeight="1" x14ac:dyDescent="0.25">
      <c r="A76" s="216" t="s">
        <v>257</v>
      </c>
      <c r="B76" s="232" t="s">
        <v>235</v>
      </c>
      <c r="C76" s="241">
        <v>0</v>
      </c>
      <c r="D76" s="219">
        <v>0</v>
      </c>
      <c r="E76" s="235">
        <v>0</v>
      </c>
      <c r="F76" s="235"/>
      <c r="G76" s="235"/>
      <c r="H76" s="242">
        <v>0</v>
      </c>
    </row>
    <row r="77" spans="1:8" s="246" customFormat="1" ht="12.6" customHeight="1" x14ac:dyDescent="0.25">
      <c r="A77" s="216" t="s">
        <v>258</v>
      </c>
      <c r="B77" s="232" t="s">
        <v>237</v>
      </c>
      <c r="C77" s="241">
        <v>0</v>
      </c>
      <c r="D77" s="219">
        <v>0</v>
      </c>
      <c r="E77" s="235">
        <v>0</v>
      </c>
      <c r="F77" s="235"/>
      <c r="G77" s="235"/>
      <c r="H77" s="242">
        <v>0</v>
      </c>
    </row>
    <row r="78" spans="1:8" s="246" customFormat="1" ht="12.6" customHeight="1" x14ac:dyDescent="0.25">
      <c r="A78" s="216" t="s">
        <v>259</v>
      </c>
      <c r="B78" s="232" t="s">
        <v>239</v>
      </c>
      <c r="C78" s="241">
        <v>0</v>
      </c>
      <c r="D78" s="219">
        <v>0</v>
      </c>
      <c r="E78" s="235">
        <v>0</v>
      </c>
      <c r="F78" s="235"/>
      <c r="G78" s="235"/>
      <c r="H78" s="242">
        <v>0</v>
      </c>
    </row>
    <row r="79" spans="1:8" s="246" customFormat="1" ht="12.6" customHeight="1" x14ac:dyDescent="0.25">
      <c r="A79" s="216" t="s">
        <v>260</v>
      </c>
      <c r="B79" s="232" t="s">
        <v>241</v>
      </c>
      <c r="C79" s="241">
        <v>0</v>
      </c>
      <c r="D79" s="219">
        <v>0</v>
      </c>
      <c r="E79" s="235">
        <v>0</v>
      </c>
      <c r="F79" s="235"/>
      <c r="G79" s="235"/>
      <c r="H79" s="242">
        <v>0</v>
      </c>
    </row>
    <row r="80" spans="1:8" s="246" customFormat="1" ht="12.6" customHeight="1" x14ac:dyDescent="0.25">
      <c r="A80" s="216" t="s">
        <v>261</v>
      </c>
      <c r="B80" s="232" t="s">
        <v>243</v>
      </c>
      <c r="C80" s="241">
        <v>0</v>
      </c>
      <c r="D80" s="219">
        <v>0</v>
      </c>
      <c r="E80" s="235">
        <v>0</v>
      </c>
      <c r="F80" s="235"/>
      <c r="G80" s="235"/>
      <c r="H80" s="242">
        <v>0</v>
      </c>
    </row>
    <row r="81" spans="1:8" s="246" customFormat="1" ht="12.6" customHeight="1" x14ac:dyDescent="0.25">
      <c r="A81" s="216" t="s">
        <v>262</v>
      </c>
      <c r="B81" s="232" t="s">
        <v>245</v>
      </c>
      <c r="C81" s="241">
        <v>0</v>
      </c>
      <c r="D81" s="219">
        <v>0</v>
      </c>
      <c r="E81" s="235">
        <v>0</v>
      </c>
      <c r="F81" s="235"/>
      <c r="G81" s="235"/>
      <c r="H81" s="242">
        <v>0</v>
      </c>
    </row>
    <row r="82" spans="1:8" s="246" customFormat="1" ht="12.6" customHeight="1" x14ac:dyDescent="0.25">
      <c r="A82" s="215" t="s">
        <v>263</v>
      </c>
      <c r="B82" s="238" t="s">
        <v>264</v>
      </c>
      <c r="C82" s="244">
        <v>0</v>
      </c>
      <c r="D82" s="239"/>
      <c r="E82" s="239">
        <v>0</v>
      </c>
      <c r="F82" s="239"/>
      <c r="G82" s="239">
        <v>0</v>
      </c>
      <c r="H82" s="240">
        <v>0</v>
      </c>
    </row>
    <row r="83" spans="1:8" s="199" customFormat="1" ht="12.6" customHeight="1" x14ac:dyDescent="0.25">
      <c r="A83" s="216" t="s">
        <v>265</v>
      </c>
      <c r="B83" s="232" t="s">
        <v>233</v>
      </c>
      <c r="C83" s="241">
        <v>0</v>
      </c>
      <c r="D83" s="219">
        <v>0</v>
      </c>
      <c r="E83" s="235">
        <v>0</v>
      </c>
      <c r="F83" s="235"/>
      <c r="G83" s="235"/>
      <c r="H83" s="242">
        <v>0</v>
      </c>
    </row>
    <row r="84" spans="1:8" s="199" customFormat="1" ht="12.6" customHeight="1" x14ac:dyDescent="0.25">
      <c r="A84" s="216" t="s">
        <v>266</v>
      </c>
      <c r="B84" s="232" t="s">
        <v>235</v>
      </c>
      <c r="C84" s="241">
        <v>0</v>
      </c>
      <c r="D84" s="219">
        <v>0</v>
      </c>
      <c r="E84" s="235">
        <v>0</v>
      </c>
      <c r="F84" s="235"/>
      <c r="G84" s="235"/>
      <c r="H84" s="242">
        <v>0</v>
      </c>
    </row>
    <row r="85" spans="1:8" s="199" customFormat="1" ht="12.6" customHeight="1" x14ac:dyDescent="0.25">
      <c r="A85" s="216" t="s">
        <v>267</v>
      </c>
      <c r="B85" s="232" t="s">
        <v>237</v>
      </c>
      <c r="C85" s="241">
        <v>0</v>
      </c>
      <c r="D85" s="219">
        <v>0</v>
      </c>
      <c r="E85" s="235">
        <v>0</v>
      </c>
      <c r="F85" s="235"/>
      <c r="G85" s="235"/>
      <c r="H85" s="242">
        <v>0</v>
      </c>
    </row>
    <row r="86" spans="1:8" s="199" customFormat="1" ht="12.6" customHeight="1" x14ac:dyDescent="0.25">
      <c r="A86" s="216" t="s">
        <v>268</v>
      </c>
      <c r="B86" s="232" t="s">
        <v>239</v>
      </c>
      <c r="C86" s="241">
        <v>0</v>
      </c>
      <c r="D86" s="219">
        <v>0</v>
      </c>
      <c r="E86" s="235">
        <v>0</v>
      </c>
      <c r="F86" s="235"/>
      <c r="G86" s="235"/>
      <c r="H86" s="242">
        <v>0</v>
      </c>
    </row>
    <row r="87" spans="1:8" s="199" customFormat="1" ht="12.6" customHeight="1" x14ac:dyDescent="0.25">
      <c r="A87" s="216" t="s">
        <v>269</v>
      </c>
      <c r="B87" s="232" t="s">
        <v>241</v>
      </c>
      <c r="C87" s="241">
        <v>0</v>
      </c>
      <c r="D87" s="219">
        <v>0</v>
      </c>
      <c r="E87" s="235">
        <v>0</v>
      </c>
      <c r="F87" s="235"/>
      <c r="G87" s="235"/>
      <c r="H87" s="242">
        <v>0</v>
      </c>
    </row>
    <row r="88" spans="1:8" s="199" customFormat="1" ht="12.6" customHeight="1" x14ac:dyDescent="0.25">
      <c r="A88" s="216" t="s">
        <v>270</v>
      </c>
      <c r="B88" s="232" t="s">
        <v>243</v>
      </c>
      <c r="C88" s="241">
        <v>0</v>
      </c>
      <c r="D88" s="219">
        <v>0</v>
      </c>
      <c r="E88" s="235">
        <v>0</v>
      </c>
      <c r="F88" s="235"/>
      <c r="G88" s="235"/>
      <c r="H88" s="242">
        <v>0</v>
      </c>
    </row>
    <row r="89" spans="1:8" s="199" customFormat="1" ht="12.6" customHeight="1" x14ac:dyDescent="0.25">
      <c r="A89" s="216" t="s">
        <v>271</v>
      </c>
      <c r="B89" s="232" t="s">
        <v>245</v>
      </c>
      <c r="C89" s="241">
        <v>0</v>
      </c>
      <c r="D89" s="219">
        <v>0</v>
      </c>
      <c r="E89" s="235">
        <v>0</v>
      </c>
      <c r="F89" s="235"/>
      <c r="G89" s="235"/>
      <c r="H89" s="242">
        <v>0</v>
      </c>
    </row>
    <row r="90" spans="1:8" s="210" customFormat="1" ht="12.6" customHeight="1" x14ac:dyDescent="0.25">
      <c r="A90" s="211" t="s">
        <v>272</v>
      </c>
      <c r="B90" s="237" t="s">
        <v>273</v>
      </c>
      <c r="C90" s="213">
        <v>0</v>
      </c>
      <c r="D90" s="213">
        <v>0</v>
      </c>
      <c r="E90" s="213">
        <v>0</v>
      </c>
      <c r="F90" s="213">
        <v>0</v>
      </c>
      <c r="G90" s="213">
        <v>0</v>
      </c>
      <c r="H90" s="213">
        <v>0</v>
      </c>
    </row>
    <row r="91" spans="1:8" s="248" customFormat="1" ht="12.6" customHeight="1" x14ac:dyDescent="0.25">
      <c r="A91" s="215" t="s">
        <v>274</v>
      </c>
      <c r="B91" s="238" t="s">
        <v>275</v>
      </c>
      <c r="C91" s="244">
        <v>0</v>
      </c>
      <c r="D91" s="219">
        <v>0</v>
      </c>
      <c r="E91" s="239">
        <v>0</v>
      </c>
      <c r="F91" s="239"/>
      <c r="G91" s="239"/>
      <c r="H91" s="240">
        <v>0</v>
      </c>
    </row>
    <row r="92" spans="1:8" s="199" customFormat="1" ht="12.6" customHeight="1" x14ac:dyDescent="0.25">
      <c r="A92" s="215" t="s">
        <v>276</v>
      </c>
      <c r="B92" s="238" t="s">
        <v>277</v>
      </c>
      <c r="C92" s="244">
        <v>0</v>
      </c>
      <c r="D92" s="219">
        <v>0</v>
      </c>
      <c r="E92" s="239">
        <v>0</v>
      </c>
      <c r="F92" s="239"/>
      <c r="G92" s="239"/>
      <c r="H92" s="240">
        <v>0</v>
      </c>
    </row>
    <row r="93" spans="1:8" s="199" customFormat="1" ht="12.6" customHeight="1" x14ac:dyDescent="0.25">
      <c r="A93" s="215" t="s">
        <v>278</v>
      </c>
      <c r="B93" s="238" t="s">
        <v>279</v>
      </c>
      <c r="C93" s="244">
        <v>0</v>
      </c>
      <c r="D93" s="219">
        <v>0</v>
      </c>
      <c r="E93" s="239">
        <v>0</v>
      </c>
      <c r="F93" s="239"/>
      <c r="G93" s="239"/>
      <c r="H93" s="240">
        <v>0</v>
      </c>
    </row>
    <row r="94" spans="1:8" s="210" customFormat="1" ht="12.6" customHeight="1" x14ac:dyDescent="0.25">
      <c r="A94" s="211" t="s">
        <v>280</v>
      </c>
      <c r="B94" s="237" t="s">
        <v>281</v>
      </c>
      <c r="C94" s="213">
        <v>0</v>
      </c>
      <c r="D94" s="213">
        <v>10474760.130000001</v>
      </c>
      <c r="E94" s="213">
        <v>10474760.130000001</v>
      </c>
      <c r="F94" s="213">
        <v>10474760.130000001</v>
      </c>
      <c r="G94" s="249">
        <v>2354493.3499999996</v>
      </c>
      <c r="H94" s="213">
        <v>8120266.7800000012</v>
      </c>
    </row>
    <row r="95" spans="1:8" s="210" customFormat="1" ht="12.6" customHeight="1" x14ac:dyDescent="0.25">
      <c r="A95" s="211" t="s">
        <v>282</v>
      </c>
      <c r="B95" s="237" t="s">
        <v>283</v>
      </c>
      <c r="C95" s="213">
        <v>0</v>
      </c>
      <c r="D95" s="213">
        <v>0</v>
      </c>
      <c r="E95" s="213">
        <v>0</v>
      </c>
      <c r="F95" s="213"/>
      <c r="G95" s="213"/>
      <c r="H95" s="213">
        <v>0</v>
      </c>
    </row>
    <row r="96" spans="1:8" s="210" customFormat="1" ht="12.6" customHeight="1" x14ac:dyDescent="0.25">
      <c r="A96" s="211" t="s">
        <v>284</v>
      </c>
      <c r="B96" s="237" t="s">
        <v>285</v>
      </c>
      <c r="C96" s="213">
        <v>0</v>
      </c>
      <c r="D96" s="213">
        <v>47921106.569999203</v>
      </c>
      <c r="E96" s="213">
        <v>47921106.569999203</v>
      </c>
      <c r="F96" s="213">
        <v>47921106.569999203</v>
      </c>
      <c r="G96" s="249">
        <v>47921106.569999203</v>
      </c>
      <c r="H96" s="213">
        <v>0</v>
      </c>
    </row>
    <row r="97" spans="1:8" s="199" customFormat="1" ht="12.6" customHeight="1" x14ac:dyDescent="0.25">
      <c r="A97" s="250"/>
      <c r="B97" s="251" t="s">
        <v>286</v>
      </c>
      <c r="C97" s="225">
        <v>156240540</v>
      </c>
      <c r="D97" s="225">
        <v>29695213.129999205</v>
      </c>
      <c r="E97" s="225">
        <v>185935753.12999922</v>
      </c>
      <c r="F97" s="225">
        <v>179035542.81999922</v>
      </c>
      <c r="G97" s="225">
        <v>168787841.99999917</v>
      </c>
      <c r="H97" s="225">
        <v>10247700.820000052</v>
      </c>
    </row>
    <row r="99" spans="1:8" s="193" customFormat="1" x14ac:dyDescent="0.2">
      <c r="A99" s="192"/>
      <c r="B99" s="192"/>
      <c r="G99" s="252"/>
    </row>
    <row r="100" spans="1:8" s="193" customFormat="1" x14ac:dyDescent="0.2">
      <c r="A100" s="192"/>
      <c r="B100" s="192"/>
      <c r="G100" s="252"/>
    </row>
    <row r="101" spans="1:8" s="193" customFormat="1" x14ac:dyDescent="0.2">
      <c r="A101" s="192"/>
      <c r="B101" s="192"/>
      <c r="G101" s="252"/>
    </row>
    <row r="102" spans="1:8" s="193" customFormat="1" x14ac:dyDescent="0.2">
      <c r="A102" s="192"/>
      <c r="B102" s="192"/>
      <c r="G102" s="253"/>
    </row>
    <row r="103" spans="1:8" s="193" customFormat="1" x14ac:dyDescent="0.2">
      <c r="A103" s="192"/>
      <c r="B103" s="192"/>
    </row>
    <row r="104" spans="1:8" s="193" customFormat="1" x14ac:dyDescent="0.2">
      <c r="A104" s="192"/>
      <c r="B104" s="192"/>
    </row>
    <row r="105" spans="1:8" s="193" customFormat="1" x14ac:dyDescent="0.2">
      <c r="A105" s="192"/>
      <c r="B105" s="192"/>
    </row>
    <row r="106" spans="1:8" s="193" customFormat="1" x14ac:dyDescent="0.2">
      <c r="A106" s="192"/>
      <c r="B106" s="192"/>
    </row>
  </sheetData>
  <mergeCells count="3">
    <mergeCell ref="A5:H5"/>
    <mergeCell ref="A45:B45"/>
    <mergeCell ref="A47:H4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30" zoomScaleNormal="130" workbookViewId="0">
      <selection activeCell="A23" sqref="A23"/>
    </sheetView>
  </sheetViews>
  <sheetFormatPr defaultRowHeight="12.75" x14ac:dyDescent="0.2"/>
  <cols>
    <col min="1" max="1" width="13.5703125" style="166" customWidth="1"/>
    <col min="2" max="2" width="18.85546875" style="166" customWidth="1"/>
    <col min="3" max="3" width="25.140625" style="166" customWidth="1"/>
    <col min="4" max="4" width="16.42578125" style="166" customWidth="1"/>
    <col min="5" max="5" width="17.7109375" style="166" customWidth="1"/>
    <col min="6" max="6" width="17.140625" style="166" customWidth="1"/>
    <col min="7" max="7" width="12.42578125" style="166" customWidth="1"/>
    <col min="8" max="12" width="9.140625" style="166"/>
    <col min="13" max="13" width="11.28515625" style="166" customWidth="1"/>
    <col min="14" max="20" width="12.5703125" style="166" customWidth="1"/>
    <col min="21" max="21" width="14.7109375" style="166" bestFit="1" customWidth="1"/>
    <col min="22" max="16384" width="9.140625" style="166"/>
  </cols>
  <sheetData>
    <row r="1" spans="1:9" s="166" customFormat="1" ht="23.25" x14ac:dyDescent="0.2">
      <c r="A1" s="165" t="s">
        <v>164</v>
      </c>
    </row>
    <row r="3" spans="1:9" s="166" customFormat="1" ht="21" x14ac:dyDescent="0.35">
      <c r="A3" s="167" t="s">
        <v>287</v>
      </c>
    </row>
    <row r="5" spans="1:9" s="166" customFormat="1" x14ac:dyDescent="0.2">
      <c r="A5" s="168"/>
      <c r="C5" s="169"/>
      <c r="D5" s="169"/>
      <c r="E5" s="169"/>
      <c r="F5" s="169"/>
      <c r="G5" s="169"/>
      <c r="H5" s="169"/>
    </row>
    <row r="6" spans="1:9" s="166" customFormat="1" x14ac:dyDescent="0.2">
      <c r="A6" s="168"/>
      <c r="B6" s="170"/>
      <c r="C6" s="170"/>
      <c r="D6" s="170"/>
      <c r="E6" s="170"/>
      <c r="F6" s="170"/>
      <c r="G6" s="170"/>
      <c r="H6" s="170"/>
    </row>
    <row r="7" spans="1:9" s="173" customFormat="1" ht="24" x14ac:dyDescent="0.2">
      <c r="A7" s="171" t="s">
        <v>167</v>
      </c>
      <c r="B7" s="171"/>
      <c r="C7" s="172" t="s">
        <v>168</v>
      </c>
      <c r="D7" s="172" t="s">
        <v>169</v>
      </c>
      <c r="E7" s="172" t="s">
        <v>170</v>
      </c>
      <c r="F7" s="172" t="s">
        <v>171</v>
      </c>
      <c r="H7" s="174"/>
    </row>
    <row r="8" spans="1:9" s="173" customFormat="1" ht="24" x14ac:dyDescent="0.2">
      <c r="A8" s="175" t="s">
        <v>172</v>
      </c>
      <c r="B8" s="175"/>
      <c r="C8" s="176" t="s">
        <v>173</v>
      </c>
      <c r="D8" s="177" t="s">
        <v>174</v>
      </c>
      <c r="E8" s="177" t="s">
        <v>175</v>
      </c>
      <c r="F8" s="178">
        <v>46570716.939742081</v>
      </c>
      <c r="G8" s="179">
        <v>0.35519137534896789</v>
      </c>
      <c r="H8" s="180"/>
      <c r="I8" s="181"/>
    </row>
    <row r="9" spans="1:9" s="173" customFormat="1" ht="24" x14ac:dyDescent="0.2">
      <c r="A9" s="175"/>
      <c r="B9" s="175"/>
      <c r="C9" s="182" t="s">
        <v>176</v>
      </c>
      <c r="D9" s="177" t="s">
        <v>177</v>
      </c>
      <c r="E9" s="177" t="s">
        <v>178</v>
      </c>
      <c r="F9" s="178">
        <v>1256462.3955402637</v>
      </c>
      <c r="G9" s="179">
        <v>9.5829447273412926E-3</v>
      </c>
      <c r="H9" s="183"/>
      <c r="I9" s="181"/>
    </row>
    <row r="10" spans="1:9" s="173" customFormat="1" ht="22.5" customHeight="1" x14ac:dyDescent="0.2">
      <c r="A10" s="184"/>
      <c r="B10" s="184"/>
      <c r="C10" s="185"/>
      <c r="D10" s="177" t="s">
        <v>179</v>
      </c>
      <c r="E10" s="177" t="s">
        <v>180</v>
      </c>
      <c r="F10" s="178">
        <v>0</v>
      </c>
      <c r="G10" s="179">
        <v>0</v>
      </c>
      <c r="H10" s="180"/>
      <c r="I10" s="181"/>
    </row>
    <row r="11" spans="1:9" s="173" customFormat="1" ht="24" x14ac:dyDescent="0.2">
      <c r="A11" s="184" t="s">
        <v>181</v>
      </c>
      <c r="B11" s="184"/>
      <c r="C11" s="186" t="s">
        <v>182</v>
      </c>
      <c r="D11" s="177" t="s">
        <v>183</v>
      </c>
      <c r="E11" s="177" t="s">
        <v>184</v>
      </c>
      <c r="F11" s="178">
        <v>53533382.931308381</v>
      </c>
      <c r="G11" s="179">
        <v>0.40829510816974107</v>
      </c>
      <c r="H11" s="180"/>
      <c r="I11" s="181"/>
    </row>
    <row r="12" spans="1:9" s="173" customFormat="1" ht="24" x14ac:dyDescent="0.2">
      <c r="A12" s="184"/>
      <c r="B12" s="184"/>
      <c r="C12" s="186" t="s">
        <v>185</v>
      </c>
      <c r="D12" s="177" t="s">
        <v>186</v>
      </c>
      <c r="E12" s="177" t="s">
        <v>187</v>
      </c>
      <c r="F12" s="178">
        <v>0</v>
      </c>
      <c r="G12" s="179">
        <v>0</v>
      </c>
      <c r="H12" s="180"/>
      <c r="I12" s="181"/>
    </row>
    <row r="13" spans="1:9" s="173" customFormat="1" ht="12" x14ac:dyDescent="0.2">
      <c r="A13" s="184" t="s">
        <v>188</v>
      </c>
      <c r="B13" s="184"/>
      <c r="C13" s="186" t="s">
        <v>189</v>
      </c>
      <c r="D13" s="177" t="s">
        <v>190</v>
      </c>
      <c r="E13" s="177" t="s">
        <v>191</v>
      </c>
      <c r="F13" s="178">
        <v>5466059.3368468219</v>
      </c>
      <c r="G13" s="179">
        <v>4.1689225787650983E-2</v>
      </c>
      <c r="H13" s="180"/>
      <c r="I13" s="181"/>
    </row>
    <row r="14" spans="1:9" s="173" customFormat="1" ht="24" x14ac:dyDescent="0.2">
      <c r="A14" s="184"/>
      <c r="B14" s="184"/>
      <c r="C14" s="186" t="s">
        <v>192</v>
      </c>
      <c r="D14" s="177" t="s">
        <v>193</v>
      </c>
      <c r="E14" s="177" t="s">
        <v>194</v>
      </c>
      <c r="F14" s="178">
        <v>0</v>
      </c>
      <c r="G14" s="179">
        <v>0</v>
      </c>
      <c r="H14" s="180"/>
      <c r="I14" s="181"/>
    </row>
    <row r="15" spans="1:9" s="173" customFormat="1" ht="24" x14ac:dyDescent="0.2">
      <c r="A15" s="184" t="s">
        <v>195</v>
      </c>
      <c r="B15" s="184"/>
      <c r="C15" s="186" t="s">
        <v>196</v>
      </c>
      <c r="D15" s="177" t="s">
        <v>197</v>
      </c>
      <c r="E15" s="177" t="s">
        <v>198</v>
      </c>
      <c r="F15" s="178">
        <v>0</v>
      </c>
      <c r="G15" s="179">
        <v>0</v>
      </c>
      <c r="H15" s="180"/>
      <c r="I15" s="181"/>
    </row>
    <row r="16" spans="1:9" s="173" customFormat="1" ht="24" x14ac:dyDescent="0.2">
      <c r="A16" s="184"/>
      <c r="B16" s="184"/>
      <c r="C16" s="186" t="s">
        <v>199</v>
      </c>
      <c r="D16" s="177" t="s">
        <v>197</v>
      </c>
      <c r="E16" s="177" t="s">
        <v>198</v>
      </c>
      <c r="F16" s="178">
        <v>24287814.646562468</v>
      </c>
      <c r="G16" s="179">
        <v>0.18524134596629868</v>
      </c>
      <c r="H16" s="180"/>
      <c r="I16" s="181"/>
    </row>
    <row r="17" spans="1:9" s="173" customFormat="1" ht="24" x14ac:dyDescent="0.2">
      <c r="A17" s="184" t="s">
        <v>200</v>
      </c>
      <c r="B17" s="184"/>
      <c r="C17" s="187" t="s">
        <v>201</v>
      </c>
      <c r="D17" s="188" t="s">
        <v>197</v>
      </c>
      <c r="E17" s="177" t="s">
        <v>198</v>
      </c>
      <c r="F17" s="178">
        <v>0</v>
      </c>
      <c r="G17" s="179">
        <v>0</v>
      </c>
      <c r="H17" s="189"/>
      <c r="I17" s="181"/>
    </row>
    <row r="18" spans="1:9" s="173" customFormat="1" ht="12" x14ac:dyDescent="0.2">
      <c r="C18" s="190"/>
      <c r="F18" s="191">
        <f>SUM(F8:F17)</f>
        <v>131114436.25000003</v>
      </c>
      <c r="H18" s="189"/>
    </row>
  </sheetData>
  <mergeCells count="7">
    <mergeCell ref="A17:B17"/>
    <mergeCell ref="A7:B7"/>
    <mergeCell ref="A8:B10"/>
    <mergeCell ref="C9:C10"/>
    <mergeCell ref="A11:B12"/>
    <mergeCell ref="A13:B14"/>
    <mergeCell ref="A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CE 2015</vt:lpstr>
      <vt:lpstr> SP 31.12.2015</vt:lpstr>
      <vt:lpstr>BILANCIO COFI</vt:lpstr>
      <vt:lpstr>MISS_PROG</vt:lpstr>
      <vt:lpstr>' SP 31.12.2015'!Area_stampa</vt:lpstr>
      <vt:lpstr>'CE 2015'!Area_stampa</vt:lpstr>
      <vt:lpstr>'CE 2015'!Titoli_stampa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Marcella.Panegai</dc:creator>
  <cp:lastModifiedBy>Marcella Pironio</cp:lastModifiedBy>
  <cp:lastPrinted>2016-06-06T14:25:04Z</cp:lastPrinted>
  <dcterms:created xsi:type="dcterms:W3CDTF">2016-04-20T10:44:07Z</dcterms:created>
  <dcterms:modified xsi:type="dcterms:W3CDTF">2017-03-29T13:23:09Z</dcterms:modified>
</cp:coreProperties>
</file>